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19" firstSheet="1" activeTab="2"/>
  </bookViews>
  <sheets>
    <sheet name="Shen.Spjeg.ne vazhdim" sheetId="1" r:id="rId1"/>
    <sheet name="Kop." sheetId="2" r:id="rId2"/>
    <sheet name="Aktivet " sheetId="3" r:id="rId3"/>
    <sheet name="Pasivet" sheetId="4" r:id="rId4"/>
    <sheet name="Rez.1" sheetId="5" r:id="rId5"/>
    <sheet name="Fluksi 1" sheetId="6" r:id="rId6"/>
    <sheet name="Kapitali 2" sheetId="7" r:id="rId7"/>
    <sheet name="P.Shtes" sheetId="8" r:id="rId8"/>
    <sheet name="P shtes ." sheetId="9" r:id="rId9"/>
    <sheet name="Sheet6" sheetId="10" r:id="rId10"/>
    <sheet name="Shenimet" sheetId="11" r:id="rId11"/>
  </sheets>
  <definedNames/>
  <calcPr fullCalcOnLoad="1"/>
</workbook>
</file>

<file path=xl/sharedStrings.xml><?xml version="1.0" encoding="utf-8"?>
<sst xmlns="http://schemas.openxmlformats.org/spreadsheetml/2006/main" count="926" uniqueCount="455">
  <si>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</si>
  <si>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</si>
  <si>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</si>
  <si>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</si>
  <si>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</si>
  <si>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</si>
  <si>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</si>
  <si>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</si>
  <si>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</si>
  <si>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</si>
  <si>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</si>
  <si>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</si>
  <si>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</si>
  <si>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</si>
  <si>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</si>
  <si>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</si>
  <si>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</si>
  <si>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</si>
  <si>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</si>
  <si>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</si>
  <si>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</si>
  <si>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</si>
  <si>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</si>
  <si>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</si>
  <si>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</si>
  <si>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</si>
  <si>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</si>
  <si>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</si>
  <si>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</si>
  <si>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</si>
  <si>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</si>
  <si>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</si>
  <si>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</si>
  <si>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</si>
  <si>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</si>
  <si>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</si>
  <si>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</si>
  <si>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</si>
  <si>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</si>
  <si>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</si>
  <si>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</si>
  <si>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</si>
  <si>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</si>
  <si>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</si>
  <si>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</si>
  <si>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</si>
  <si>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</si>
  <si>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</si>
  <si>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</si>
  <si>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</si>
  <si>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</si>
  <si>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</si>
  <si>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</si>
  <si>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</si>
  <si>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</si>
  <si>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</si>
  <si>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</si>
  <si>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</si>
  <si>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</si>
  <si>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</si>
  <si>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</si>
  <si>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</si>
  <si>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</si>
  <si>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</si>
  <si>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</si>
  <si>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</si>
  <si>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</si>
  <si>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</si>
  <si>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</si>
  <si>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</si>
  <si>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</si>
  <si>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</si>
  <si>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</si>
  <si>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S H E N I M E T          S P J E G U E S E</t>
  </si>
  <si>
    <t>Per Drejtimin  e Njesise  Ekonomike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</si>
  <si>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</si>
  <si>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</si>
  <si>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</si>
  <si>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</si>
  <si>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</si>
  <si>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</si>
  <si>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</si>
  <si>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</si>
  <si>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</si>
  <si>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</si>
  <si>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</si>
  <si>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</si>
  <si>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</si>
  <si>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</si>
  <si>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</si>
  <si>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</si>
  <si>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</si>
  <si>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</si>
  <si>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</si>
  <si>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Fitimi para tatimit</t>
  </si>
  <si>
    <t>Mjetet monetare (MM) te arketuara nga klientet</t>
  </si>
  <si>
    <t>Blerja e njesise se kontrolluar X minus parate e Arketuara</t>
  </si>
  <si>
    <t>Humbje nga kembimet valutore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</si>
  <si>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</si>
  <si>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</si>
  <si>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</si>
  <si>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</si>
  <si>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</si>
  <si>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</si>
  <si>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</si>
  <si>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</si>
  <si>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</si>
  <si>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</si>
  <si>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</si>
  <si>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</si>
  <si>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</si>
  <si>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</si>
  <si>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</si>
  <si>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</si>
  <si>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</si>
  <si>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</si>
  <si>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</si>
  <si>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</si>
  <si>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</si>
  <si>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</si>
  <si>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</si>
  <si>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</si>
  <si>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</si>
  <si>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</si>
  <si>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</si>
  <si>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</si>
  <si>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</si>
  <si>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</si>
  <si>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</si>
  <si>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</si>
  <si>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</si>
  <si>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</si>
  <si>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</si>
  <si>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</si>
  <si>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</si>
  <si>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</si>
  <si>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</si>
  <si>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</si>
  <si>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</si>
  <si>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</si>
  <si>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</si>
  <si>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</si>
  <si>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</si>
  <si>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</si>
  <si>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</si>
  <si>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</si>
  <si>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</si>
  <si>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</si>
  <si>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</si>
  <si>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</si>
  <si>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</si>
  <si>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</si>
  <si>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MM neto e perdorura ne veprimtarite Financiare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</si>
  <si>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</si>
  <si>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</si>
  <si>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</si>
  <si>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</si>
  <si>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</si>
  <si>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</si>
  <si>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</si>
  <si>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</si>
  <si>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</si>
  <si>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</si>
  <si>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</si>
  <si>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</si>
  <si>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</si>
  <si>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Ref.</t>
  </si>
  <si>
    <t>Shënimet qe shpjegojnë zërat e ndryshëm të pasqyrave financiare</t>
  </si>
  <si>
    <t>AKTIVET  AFAT SHKURTERA</t>
  </si>
  <si>
    <t>Totali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</si>
  <si>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</si>
  <si>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</si>
  <si>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</si>
  <si>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</si>
  <si>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</si>
  <si>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</si>
  <si>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</si>
  <si>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</si>
  <si>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</si>
  <si>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</si>
  <si>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</si>
  <si>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</si>
  <si>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</si>
  <si>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</si>
  <si>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</si>
  <si>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</si>
  <si>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</si>
  <si>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</si>
  <si>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</si>
  <si>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</si>
  <si>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</si>
  <si>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</si>
  <si>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</si>
  <si>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</si>
  <si>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</si>
  <si>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</si>
  <si>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</si>
  <si>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</si>
  <si>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</si>
  <si>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</si>
  <si>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</si>
  <si>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Shpenzime te pa zbriteshme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</si>
  <si>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</si>
  <si>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</si>
  <si>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</si>
  <si>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</si>
  <si>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</si>
  <si>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</si>
  <si>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</si>
  <si>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</si>
  <si>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</si>
  <si>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</si>
  <si>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</si>
  <si>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</si>
  <si>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</si>
  <si>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</si>
  <si>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D</t>
  </si>
  <si>
    <t xml:space="preserve">LLOGARIA  E  REZULTATIT </t>
  </si>
  <si>
    <t xml:space="preserve">Te ardhurat </t>
  </si>
  <si>
    <t xml:space="preserve">Shpenzimet </t>
  </si>
  <si>
    <t>Vo,</t>
  </si>
  <si>
    <t>Shif  shenimet spjeguese bashkelidhur  Pasqyrave Financiare</t>
  </si>
  <si>
    <t>Pajisje zyre dhe informatike</t>
  </si>
  <si>
    <t xml:space="preserve">(  Ne zbatim te Standartit Kombetar te Kontabilitetit Nr.2 dhe </t>
  </si>
  <si>
    <t>Ndertime</t>
  </si>
  <si>
    <t>Mjete transporti</t>
  </si>
  <si>
    <t>Pozicioni me 31 dhjetor 2010</t>
  </si>
  <si>
    <t>Pakesimi I kap.aksionar</t>
  </si>
  <si>
    <t>Shpenzimet e panjohura</t>
  </si>
  <si>
    <t>"L.N.K"  sh.p.k</t>
  </si>
  <si>
    <t>K02003004P</t>
  </si>
  <si>
    <t>27.07.2000</t>
  </si>
  <si>
    <t>NDERTIM</t>
  </si>
  <si>
    <t>Kons.Inv.Imet</t>
  </si>
  <si>
    <t>Pjesemarrje te tjera ne njesi te kontrolluara</t>
  </si>
  <si>
    <t xml:space="preserve">Parapagime </t>
  </si>
  <si>
    <t>Kthimet/ripagesat e huave afatgjata</t>
  </si>
  <si>
    <t>Shpenzime te tjera:</t>
  </si>
  <si>
    <t>Pagesat e detyrimeve te principalit</t>
  </si>
  <si>
    <t>Paradhenie per punonjesit</t>
  </si>
  <si>
    <t>Debitore,Kreditore te tjere(brenda grupit )</t>
  </si>
  <si>
    <t>Huadhenie afatshkurter</t>
  </si>
  <si>
    <t>Paradhenie per furnitoret</t>
  </si>
  <si>
    <t>Huamarrje afat shkurtra</t>
  </si>
  <si>
    <t>Fitimi (humbja) neto e vitit financiar  ( 14 - 17 )</t>
  </si>
  <si>
    <t>Kons.Ivn.Imet</t>
  </si>
  <si>
    <t>Pjesemarrje te tjera  ne njesi te kontrolluara</t>
  </si>
  <si>
    <t>Parapagime</t>
  </si>
  <si>
    <t>(  Taip Kurti  )</t>
  </si>
  <si>
    <t>Paga+sigurime shoqerore</t>
  </si>
  <si>
    <t>Total</t>
  </si>
  <si>
    <t>Shënime të tjera shpjeguese</t>
  </si>
  <si>
    <t>Hartuesi i   Pasqyrave  Financiare</t>
  </si>
  <si>
    <t>(  Taip Kurti )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</si>
  <si>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</si>
  <si>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</si>
  <si>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</si>
  <si>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</si>
  <si>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</si>
  <si>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</si>
  <si>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</si>
  <si>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</si>
  <si>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</si>
  <si>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</si>
  <si>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</si>
  <si>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</si>
  <si>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</si>
  <si>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</si>
  <si>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</si>
  <si>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</si>
  <si>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</si>
  <si>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</si>
  <si>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</si>
  <si>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</si>
  <si>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</si>
  <si>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</si>
  <si>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</si>
  <si>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</si>
  <si>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</si>
  <si>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</si>
  <si>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</si>
  <si>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</si>
  <si>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</si>
  <si>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</si>
  <si>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</si>
  <si>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</si>
  <si>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</si>
  <si>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</si>
  <si>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</si>
  <si>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</si>
  <si>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</si>
  <si>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</si>
  <si>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</si>
  <si>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</si>
  <si>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</si>
  <si>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</si>
  <si>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</si>
  <si>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</si>
  <si>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</si>
  <si>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</si>
  <si>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</si>
  <si>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</si>
  <si>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</si>
  <si>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</si>
  <si>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</si>
  <si>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</si>
  <si>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</si>
  <si>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</si>
  <si>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</si>
  <si>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</si>
  <si>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</si>
  <si>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</si>
  <si>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</si>
  <si>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</si>
  <si>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</si>
  <si>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</si>
  <si>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</si>
  <si>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r>
      <t xml:space="preserve">Shenim: </t>
    </r>
    <r>
      <rPr>
        <sz val="10"/>
        <rFont val="Arial"/>
        <family val="2"/>
      </rPr>
      <t>Kjo pasqyre plotesohet edhe on-line.</t>
    </r>
  </si>
  <si>
    <t>kompjuterike</t>
  </si>
  <si>
    <t>Zyre</t>
  </si>
  <si>
    <t>Makineri,paisje,vegla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</si>
  <si>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</si>
  <si>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</si>
  <si>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</si>
  <si>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</si>
  <si>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</si>
  <si>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</si>
  <si>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</si>
  <si>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Shitjet gjithsej (a + b +c )</t>
  </si>
  <si>
    <t>a)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</si>
  <si>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</si>
  <si>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</si>
  <si>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</si>
  <si>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</si>
  <si>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</si>
  <si>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</si>
  <si>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b)</t>
  </si>
  <si>
    <t>Komisione+ interesa +fitim.kemb.val.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</si>
  <si>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</si>
  <si>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</si>
  <si>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</si>
  <si>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</si>
  <si>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</si>
  <si>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</si>
  <si>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</si>
  <si>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</si>
  <si>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</si>
  <si>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</si>
  <si>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</si>
  <si>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</si>
  <si>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</si>
  <si>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</si>
  <si>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</si>
  <si>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</si>
  <si>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</si>
  <si>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</si>
  <si>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</si>
  <si>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</si>
  <si>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</si>
  <si>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</si>
  <si>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</si>
  <si>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</si>
  <si>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</si>
  <si>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</si>
  <si>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</si>
  <si>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</si>
  <si>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</si>
  <si>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</si>
  <si>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</si>
  <si>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</si>
  <si>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</si>
  <si>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</si>
  <si>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</si>
  <si>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</si>
  <si>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</si>
  <si>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</si>
  <si>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</si>
  <si>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</si>
  <si>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</si>
  <si>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</si>
  <si>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</si>
  <si>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</si>
  <si>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</si>
  <si>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</si>
  <si>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</si>
  <si>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</si>
  <si>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</si>
  <si>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</si>
  <si>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</si>
  <si>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</si>
  <si>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</si>
  <si>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</si>
  <si>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</si>
  <si>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</si>
  <si>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</si>
  <si>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</si>
  <si>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</si>
  <si>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</si>
  <si>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</si>
  <si>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</si>
  <si>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</si>
  <si>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</si>
  <si>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</si>
  <si>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</si>
  <si>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</si>
  <si>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</si>
  <si>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</si>
  <si>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</si>
  <si>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</si>
  <si>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</si>
  <si>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</si>
  <si>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NIPT  K 02003004 P</t>
  </si>
  <si>
    <t>SHOQERIA LNK sh.p.k</t>
  </si>
  <si>
    <t xml:space="preserve">Taip Kurti </t>
  </si>
  <si>
    <t xml:space="preserve">   Te ardhura nga shitja e Produktit te vet  </t>
  </si>
  <si>
    <t xml:space="preserve">Qeraja </t>
  </si>
  <si>
    <t xml:space="preserve">  Të tjera </t>
  </si>
  <si>
    <t>LNK Pasqyrat    Financiare    te    Vitit   2012</t>
  </si>
  <si>
    <t>LNK-Pasqyrat    Financiare    te    Vitit   2012</t>
  </si>
  <si>
    <t xml:space="preserve">LNK -Pasqyra   e   te   Ardhurave   dhe   Shpenzimeve     2012           </t>
  </si>
  <si>
    <t>Viti   2012</t>
  </si>
  <si>
    <t>01.01.2012</t>
  </si>
  <si>
    <t>31.12.2012</t>
  </si>
  <si>
    <t>Periudha  Kontabel e Pasqyrave Financiare</t>
  </si>
  <si>
    <t>Data  e  mbylljes se Pasqyrave Financiare</t>
  </si>
  <si>
    <t>shpenzime te panjohura</t>
  </si>
  <si>
    <t>pagat te papaguara me banke</t>
  </si>
  <si>
    <t>pagesat e kredise se S.Logut</t>
  </si>
  <si>
    <t>Total shpenzime te panjohura</t>
  </si>
  <si>
    <t>LNK-Pasqyra   e   Fluksit   Monetar  -  Metoda  Direkte   2012</t>
  </si>
  <si>
    <t>LNK sh.p.k - Pasqyra  e  Ndryshimeve  ne  Kapital  2012</t>
  </si>
  <si>
    <t>Pozicioni me 31 dhjetor 2011</t>
  </si>
  <si>
    <t>Rritja e kapitali aksionar</t>
  </si>
  <si>
    <t>Rritja e rezerves per investime</t>
  </si>
  <si>
    <t>Pozicioni me 31 dhjetor 2012</t>
  </si>
  <si>
    <t>Me page deri ne 21.000 leke</t>
  </si>
  <si>
    <t>Me page nga 21.001 deri ne 30.000 leke</t>
  </si>
  <si>
    <t>Me page nga 66.501 deri ne 91.475 leke</t>
  </si>
  <si>
    <t>Me page me te larte se 91.475 leke</t>
  </si>
  <si>
    <t>Aktivet Afatgjata Materiale  me vlere fillestare   2012</t>
  </si>
  <si>
    <t>Amortizimi A.A.Materiale   2012</t>
  </si>
  <si>
    <t>Vlera Kontabel Neto e A.A.Materiale  2012</t>
  </si>
  <si>
    <t>Viti 2012</t>
  </si>
  <si>
    <t>LNK sh.p.k -Bilanc viti 2012</t>
  </si>
  <si>
    <t>Vlera e mbetur dt.31.12.2011</t>
  </si>
  <si>
    <t>Amortizimi v.2012</t>
  </si>
  <si>
    <t>Vl.mbetur 31.12.2012</t>
  </si>
  <si>
    <t>Te ardhura nga huamarrje afatgjata me te trete</t>
  </si>
  <si>
    <t>Humbja e vitit financiar</t>
  </si>
  <si>
    <t>Humbja bruto e ushtrimit</t>
  </si>
  <si>
    <t>Sherbime postare e telekomunikacion</t>
  </si>
  <si>
    <t xml:space="preserve">Gjoba </t>
  </si>
  <si>
    <t>Sherbime bankare</t>
  </si>
  <si>
    <t>Te ardhurat nga aktiviteti  viti 2012</t>
  </si>
  <si>
    <t xml:space="preserve">         (Mirjana Tase)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</si>
</sst>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[$-409]h:mm:ss\ AM/PM"/>
    <numFmt numFmtId="184" formatCode="_(* #,##0.0_);_(* \(#,##0.0\);_(* &quot;-&quot;?_);_(@_)"/>
    <numFmt numFmtId="185" formatCode="_(* #,##0_);_(* \(#,##0\);_(* &quot;-&quot;??_);_(@_)"/>
    <numFmt numFmtId="186" formatCode="#,##0.000000000"/>
  </numFmts>
  <fonts count="76"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sz val="16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180" fontId="0" fillId="0" borderId="24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25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0" fillId="0" borderId="26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4" fillId="0" borderId="19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1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14" fillId="0" borderId="27" xfId="0" applyNumberFormat="1" applyFont="1" applyBorder="1" applyAlignment="1">
      <alignment horizontal="right" vertical="center"/>
    </xf>
    <xf numFmtId="3" fontId="0" fillId="0" borderId="27" xfId="0" applyNumberFormat="1" applyFont="1" applyBorder="1" applyAlignment="1">
      <alignment horizontal="right" vertical="center"/>
    </xf>
    <xf numFmtId="3" fontId="14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38" xfId="0" applyNumberFormat="1" applyFont="1" applyBorder="1" applyAlignment="1">
      <alignment vertical="center"/>
    </xf>
    <xf numFmtId="0" fontId="14" fillId="33" borderId="24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26" xfId="0" applyFont="1" applyFill="1" applyBorder="1" applyAlignment="1">
      <alignment horizontal="left" vertical="center"/>
    </xf>
    <xf numFmtId="3" fontId="0" fillId="0" borderId="19" xfId="44" applyNumberFormat="1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0" fillId="0" borderId="26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5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4" fillId="0" borderId="0" xfId="59" applyFont="1">
      <alignment/>
      <protection/>
    </xf>
    <xf numFmtId="0" fontId="0" fillId="0" borderId="0" xfId="59">
      <alignment/>
      <protection/>
    </xf>
    <xf numFmtId="0" fontId="17" fillId="0" borderId="0" xfId="59" applyFont="1">
      <alignment/>
      <protection/>
    </xf>
    <xf numFmtId="3" fontId="0" fillId="0" borderId="0" xfId="59" applyNumberFormat="1" applyAlignment="1">
      <alignment horizontal="center"/>
      <protection/>
    </xf>
    <xf numFmtId="3" fontId="14" fillId="0" borderId="0" xfId="59" applyNumberFormat="1" applyFont="1" applyAlignment="1">
      <alignment horizontal="center"/>
      <protection/>
    </xf>
    <xf numFmtId="0" fontId="0" fillId="0" borderId="0" xfId="59" applyFont="1">
      <alignment/>
      <protection/>
    </xf>
    <xf numFmtId="0" fontId="0" fillId="0" borderId="19" xfId="59" applyBorder="1">
      <alignment/>
      <protection/>
    </xf>
    <xf numFmtId="0" fontId="14" fillId="0" borderId="19" xfId="59" applyFont="1" applyBorder="1">
      <alignment/>
      <protection/>
    </xf>
    <xf numFmtId="3" fontId="14" fillId="0" borderId="19" xfId="59" applyNumberFormat="1" applyFont="1" applyBorder="1" applyAlignment="1">
      <alignment horizontal="center"/>
      <protection/>
    </xf>
    <xf numFmtId="0" fontId="0" fillId="0" borderId="19" xfId="59" applyFont="1" applyBorder="1">
      <alignment/>
      <protection/>
    </xf>
    <xf numFmtId="3" fontId="0" fillId="0" borderId="19" xfId="59" applyNumberFormat="1" applyFont="1" applyBorder="1" applyAlignment="1">
      <alignment horizontal="center"/>
      <protection/>
    </xf>
    <xf numFmtId="3" fontId="0" fillId="0" borderId="19" xfId="59" applyNumberFormat="1" applyBorder="1" applyAlignment="1">
      <alignment horizontal="center"/>
      <protection/>
    </xf>
    <xf numFmtId="0" fontId="0" fillId="0" borderId="39" xfId="59" applyFont="1" applyFill="1" applyBorder="1">
      <alignment/>
      <protection/>
    </xf>
    <xf numFmtId="0" fontId="0" fillId="0" borderId="19" xfId="59" applyFill="1" applyBorder="1">
      <alignment/>
      <protection/>
    </xf>
    <xf numFmtId="0" fontId="14" fillId="0" borderId="27" xfId="59" applyFont="1" applyBorder="1">
      <alignment/>
      <protection/>
    </xf>
    <xf numFmtId="0" fontId="0" fillId="0" borderId="27" xfId="59" applyBorder="1">
      <alignment/>
      <protection/>
    </xf>
    <xf numFmtId="0" fontId="0" fillId="0" borderId="24" xfId="59" applyBorder="1">
      <alignment/>
      <protection/>
    </xf>
    <xf numFmtId="0" fontId="0" fillId="0" borderId="26" xfId="59" applyBorder="1">
      <alignment/>
      <protection/>
    </xf>
    <xf numFmtId="3" fontId="0" fillId="0" borderId="26" xfId="59" applyNumberFormat="1" applyBorder="1" applyAlignment="1">
      <alignment horizontal="center"/>
      <protection/>
    </xf>
    <xf numFmtId="0" fontId="0" fillId="0" borderId="23" xfId="59" applyFont="1" applyBorder="1">
      <alignment/>
      <protection/>
    </xf>
    <xf numFmtId="0" fontId="0" fillId="0" borderId="23" xfId="59" applyBorder="1">
      <alignment/>
      <protection/>
    </xf>
    <xf numFmtId="0" fontId="0" fillId="0" borderId="27" xfId="59" applyFont="1" applyBorder="1">
      <alignment/>
      <protection/>
    </xf>
    <xf numFmtId="0" fontId="14" fillId="0" borderId="24" xfId="59" applyFont="1" applyBorder="1">
      <alignment/>
      <protection/>
    </xf>
    <xf numFmtId="0" fontId="14" fillId="0" borderId="26" xfId="59" applyFont="1" applyBorder="1">
      <alignment/>
      <protection/>
    </xf>
    <xf numFmtId="3" fontId="14" fillId="0" borderId="26" xfId="59" applyNumberFormat="1" applyFont="1" applyBorder="1" applyAlignment="1">
      <alignment horizontal="center"/>
      <protection/>
    </xf>
    <xf numFmtId="0" fontId="0" fillId="0" borderId="27" xfId="59" applyFont="1" applyBorder="1" applyAlignment="1">
      <alignment horizontal="center"/>
      <protection/>
    </xf>
    <xf numFmtId="14" fontId="0" fillId="0" borderId="23" xfId="59" applyNumberFormat="1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0" fillId="0" borderId="19" xfId="59" applyBorder="1" applyAlignment="1">
      <alignment horizontal="center"/>
      <protection/>
    </xf>
    <xf numFmtId="0" fontId="5" fillId="0" borderId="19" xfId="59" applyFont="1" applyBorder="1">
      <alignment/>
      <protection/>
    </xf>
    <xf numFmtId="3" fontId="0" fillId="0" borderId="19" xfId="45" applyNumberFormat="1" applyFont="1" applyBorder="1" applyAlignment="1">
      <alignment/>
    </xf>
    <xf numFmtId="3" fontId="5" fillId="0" borderId="0" xfId="59" applyNumberFormat="1" applyFont="1" applyBorder="1">
      <alignment/>
      <protection/>
    </xf>
    <xf numFmtId="3" fontId="0" fillId="0" borderId="0" xfId="59" applyNumberFormat="1" applyBorder="1">
      <alignment/>
      <protection/>
    </xf>
    <xf numFmtId="3" fontId="14" fillId="0" borderId="19" xfId="59" applyNumberFormat="1" applyFont="1" applyBorder="1">
      <alignment/>
      <protection/>
    </xf>
    <xf numFmtId="0" fontId="0" fillId="0" borderId="27" xfId="59" applyBorder="1" applyAlignment="1">
      <alignment horizontal="center"/>
      <protection/>
    </xf>
    <xf numFmtId="3" fontId="0" fillId="0" borderId="27" xfId="45" applyNumberFormat="1" applyFont="1" applyBorder="1" applyAlignment="1">
      <alignment/>
    </xf>
    <xf numFmtId="0" fontId="0" fillId="0" borderId="40" xfId="59" applyFont="1" applyBorder="1" applyAlignment="1">
      <alignment vertical="center"/>
      <protection/>
    </xf>
    <xf numFmtId="0" fontId="15" fillId="0" borderId="41" xfId="59" applyFont="1" applyBorder="1" applyAlignment="1">
      <alignment vertical="center"/>
      <protection/>
    </xf>
    <xf numFmtId="0" fontId="15" fillId="0" borderId="41" xfId="59" applyFont="1" applyBorder="1" applyAlignment="1">
      <alignment horizontal="center" vertical="center"/>
      <protection/>
    </xf>
    <xf numFmtId="3" fontId="15" fillId="0" borderId="41" xfId="45" applyNumberFormat="1" applyFont="1" applyBorder="1" applyAlignment="1">
      <alignment vertical="center"/>
    </xf>
    <xf numFmtId="3" fontId="15" fillId="0" borderId="42" xfId="45" applyNumberFormat="1" applyFont="1" applyBorder="1" applyAlignment="1">
      <alignment vertical="center"/>
    </xf>
    <xf numFmtId="3" fontId="0" fillId="0" borderId="0" xfId="59" applyNumberFormat="1">
      <alignment/>
      <protection/>
    </xf>
    <xf numFmtId="3" fontId="0" fillId="0" borderId="19" xfId="59" applyNumberFormat="1" applyBorder="1">
      <alignment/>
      <protection/>
    </xf>
    <xf numFmtId="1" fontId="0" fillId="0" borderId="0" xfId="59" applyNumberFormat="1">
      <alignment/>
      <protection/>
    </xf>
    <xf numFmtId="0" fontId="5" fillId="0" borderId="0" xfId="59" applyFont="1">
      <alignment/>
      <protection/>
    </xf>
    <xf numFmtId="0" fontId="14" fillId="0" borderId="0" xfId="59" applyFont="1" applyBorder="1">
      <alignment/>
      <protection/>
    </xf>
    <xf numFmtId="3" fontId="0" fillId="0" borderId="0" xfId="45" applyNumberFormat="1" applyFont="1" applyFill="1" applyBorder="1" applyAlignment="1">
      <alignment/>
    </xf>
    <xf numFmtId="0" fontId="15" fillId="0" borderId="0" xfId="59" applyFont="1">
      <alignment/>
      <protection/>
    </xf>
    <xf numFmtId="3" fontId="0" fillId="0" borderId="0" xfId="59" applyNumberFormat="1" applyFont="1">
      <alignment/>
      <protection/>
    </xf>
    <xf numFmtId="3" fontId="14" fillId="0" borderId="0" xfId="59" applyNumberFormat="1" applyFont="1">
      <alignment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Border="1">
      <alignment/>
      <protection/>
    </xf>
    <xf numFmtId="3" fontId="17" fillId="0" borderId="0" xfId="59" applyNumberFormat="1" applyFont="1" applyBorder="1" applyAlignment="1">
      <alignment horizontal="right"/>
      <protection/>
    </xf>
    <xf numFmtId="2" fontId="23" fillId="0" borderId="0" xfId="60" applyNumberFormat="1" applyFont="1" applyBorder="1" applyAlignment="1">
      <alignment wrapText="1"/>
      <protection/>
    </xf>
    <xf numFmtId="0" fontId="14" fillId="0" borderId="27" xfId="60" applyFont="1" applyBorder="1" applyAlignment="1">
      <alignment horizontal="center"/>
      <protection/>
    </xf>
    <xf numFmtId="2" fontId="32" fillId="0" borderId="14" xfId="60" applyNumberFormat="1" applyFont="1" applyBorder="1" applyAlignment="1">
      <alignment horizontal="center" wrapText="1"/>
      <protection/>
    </xf>
    <xf numFmtId="3" fontId="28" fillId="0" borderId="39" xfId="60" applyNumberFormat="1" applyFont="1" applyBorder="1" applyAlignment="1">
      <alignment horizontal="center" vertical="center" wrapText="1"/>
      <protection/>
    </xf>
    <xf numFmtId="0" fontId="14" fillId="0" borderId="43" xfId="60" applyFont="1" applyBorder="1" applyAlignment="1">
      <alignment horizontal="center"/>
      <protection/>
    </xf>
    <xf numFmtId="0" fontId="14" fillId="0" borderId="44" xfId="60" applyFont="1" applyBorder="1" applyAlignment="1">
      <alignment horizontal="left" wrapText="1"/>
      <protection/>
    </xf>
    <xf numFmtId="3" fontId="14" fillId="0" borderId="44" xfId="60" applyNumberFormat="1" applyFont="1" applyBorder="1" applyAlignment="1">
      <alignment horizontal="left"/>
      <protection/>
    </xf>
    <xf numFmtId="0" fontId="0" fillId="0" borderId="45" xfId="60" applyFont="1" applyBorder="1" applyAlignment="1">
      <alignment horizontal="center"/>
      <protection/>
    </xf>
    <xf numFmtId="0" fontId="0" fillId="0" borderId="26" xfId="60" applyFont="1" applyBorder="1" applyAlignment="1">
      <alignment horizontal="left" wrapText="1"/>
      <protection/>
    </xf>
    <xf numFmtId="3" fontId="0" fillId="0" borderId="26" xfId="60" applyNumberFormat="1" applyFont="1" applyBorder="1" applyAlignment="1">
      <alignment horizontal="left" wrapText="1"/>
      <protection/>
    </xf>
    <xf numFmtId="3" fontId="0" fillId="0" borderId="19" xfId="60" applyNumberFormat="1" applyFont="1" applyBorder="1" applyAlignment="1">
      <alignment horizontal="left"/>
      <protection/>
    </xf>
    <xf numFmtId="0" fontId="0" fillId="0" borderId="46" xfId="60" applyFont="1" applyBorder="1" applyAlignment="1">
      <alignment horizontal="center"/>
      <protection/>
    </xf>
    <xf numFmtId="0" fontId="15" fillId="0" borderId="26" xfId="60" applyFont="1" applyBorder="1" applyAlignment="1">
      <alignment horizontal="left" wrapText="1"/>
      <protection/>
    </xf>
    <xf numFmtId="0" fontId="14" fillId="0" borderId="47" xfId="60" applyFont="1" applyBorder="1" applyAlignment="1">
      <alignment horizontal="center"/>
      <protection/>
    </xf>
    <xf numFmtId="0" fontId="14" fillId="0" borderId="26" xfId="60" applyFont="1" applyBorder="1" applyAlignment="1">
      <alignment horizontal="left" wrapText="1"/>
      <protection/>
    </xf>
    <xf numFmtId="0" fontId="0" fillId="0" borderId="23" xfId="60" applyFont="1" applyBorder="1" applyAlignment="1">
      <alignment horizontal="left" wrapText="1"/>
      <protection/>
    </xf>
    <xf numFmtId="3" fontId="14" fillId="0" borderId="19" xfId="60" applyNumberFormat="1" applyFont="1" applyBorder="1" applyAlignment="1">
      <alignment horizontal="left"/>
      <protection/>
    </xf>
    <xf numFmtId="0" fontId="0" fillId="0" borderId="48" xfId="60" applyFont="1" applyBorder="1" applyAlignment="1">
      <alignment horizontal="center"/>
      <protection/>
    </xf>
    <xf numFmtId="0" fontId="0" fillId="0" borderId="17" xfId="60" applyFont="1" applyBorder="1" applyAlignment="1">
      <alignment horizontal="left" wrapText="1"/>
      <protection/>
    </xf>
    <xf numFmtId="3" fontId="0" fillId="0" borderId="17" xfId="60" applyNumberFormat="1" applyFont="1" applyBorder="1" applyAlignment="1">
      <alignment horizontal="left" wrapText="1"/>
      <protection/>
    </xf>
    <xf numFmtId="0" fontId="14" fillId="0" borderId="47" xfId="60" applyFont="1" applyBorder="1" applyAlignment="1">
      <alignment horizontal="center" vertical="center"/>
      <protection/>
    </xf>
    <xf numFmtId="3" fontId="0" fillId="0" borderId="23" xfId="60" applyNumberFormat="1" applyFont="1" applyBorder="1" applyAlignment="1">
      <alignment horizontal="left" wrapText="1"/>
      <protection/>
    </xf>
    <xf numFmtId="0" fontId="14" fillId="0" borderId="46" xfId="60" applyFont="1" applyBorder="1" applyAlignment="1">
      <alignment horizontal="center" vertical="center"/>
      <protection/>
    </xf>
    <xf numFmtId="0" fontId="0" fillId="0" borderId="26" xfId="60" applyFont="1" applyBorder="1" applyAlignment="1">
      <alignment horizontal="center" wrapText="1"/>
      <protection/>
    </xf>
    <xf numFmtId="0" fontId="14" fillId="0" borderId="45" xfId="60" applyFont="1" applyBorder="1" applyAlignment="1">
      <alignment horizontal="center"/>
      <protection/>
    </xf>
    <xf numFmtId="0" fontId="17" fillId="0" borderId="19" xfId="60" applyFont="1" applyBorder="1" applyAlignment="1">
      <alignment horizontal="left" wrapText="1"/>
      <protection/>
    </xf>
    <xf numFmtId="0" fontId="14" fillId="0" borderId="19" xfId="59" applyFont="1" applyBorder="1" applyAlignment="1">
      <alignment horizontal="left"/>
      <protection/>
    </xf>
    <xf numFmtId="3" fontId="14" fillId="0" borderId="19" xfId="59" applyNumberFormat="1" applyFont="1" applyBorder="1" applyAlignment="1">
      <alignment horizontal="left"/>
      <protection/>
    </xf>
    <xf numFmtId="0" fontId="0" fillId="0" borderId="19" xfId="59" applyFont="1" applyBorder="1" applyAlignment="1">
      <alignment horizontal="left"/>
      <protection/>
    </xf>
    <xf numFmtId="3" fontId="0" fillId="0" borderId="19" xfId="59" applyNumberFormat="1" applyFont="1" applyBorder="1" applyAlignment="1">
      <alignment horizontal="left"/>
      <protection/>
    </xf>
    <xf numFmtId="0" fontId="14" fillId="0" borderId="46" xfId="60" applyFont="1" applyBorder="1" applyAlignment="1">
      <alignment horizontal="center"/>
      <protection/>
    </xf>
    <xf numFmtId="0" fontId="14" fillId="0" borderId="19" xfId="60" applyFont="1" applyBorder="1" applyAlignment="1">
      <alignment horizontal="left" wrapText="1"/>
      <protection/>
    </xf>
    <xf numFmtId="3" fontId="14" fillId="0" borderId="19" xfId="60" applyNumberFormat="1" applyFont="1" applyBorder="1" applyAlignment="1">
      <alignment horizontal="left" wrapText="1"/>
      <protection/>
    </xf>
    <xf numFmtId="0" fontId="14" fillId="0" borderId="48" xfId="60" applyFont="1" applyBorder="1" applyAlignment="1">
      <alignment horizontal="center"/>
      <protection/>
    </xf>
    <xf numFmtId="0" fontId="14" fillId="0" borderId="23" xfId="60" applyFont="1" applyBorder="1" applyAlignment="1">
      <alignment horizontal="left" wrapText="1"/>
      <protection/>
    </xf>
    <xf numFmtId="3" fontId="14" fillId="0" borderId="23" xfId="60" applyNumberFormat="1" applyFont="1" applyBorder="1" applyAlignment="1">
      <alignment horizontal="left" wrapText="1"/>
      <protection/>
    </xf>
    <xf numFmtId="3" fontId="14" fillId="0" borderId="26" xfId="60" applyNumberFormat="1" applyFont="1" applyBorder="1" applyAlignment="1">
      <alignment horizontal="left" wrapText="1"/>
      <protection/>
    </xf>
    <xf numFmtId="0" fontId="14" fillId="0" borderId="49" xfId="60" applyFont="1" applyBorder="1" applyAlignment="1">
      <alignment horizontal="center"/>
      <protection/>
    </xf>
    <xf numFmtId="0" fontId="14" fillId="0" borderId="50" xfId="60" applyFont="1" applyBorder="1" applyAlignment="1">
      <alignment horizontal="left" wrapText="1"/>
      <protection/>
    </xf>
    <xf numFmtId="3" fontId="14" fillId="0" borderId="50" xfId="60" applyNumberFormat="1" applyFont="1" applyBorder="1" applyAlignment="1">
      <alignment horizontal="left" wrapText="1"/>
      <protection/>
    </xf>
    <xf numFmtId="3" fontId="14" fillId="0" borderId="50" xfId="60" applyNumberFormat="1" applyFont="1" applyBorder="1" applyAlignment="1">
      <alignment horizontal="left"/>
      <protection/>
    </xf>
    <xf numFmtId="0" fontId="14" fillId="0" borderId="0" xfId="60" applyFont="1" applyBorder="1" applyAlignment="1">
      <alignment horizontal="center"/>
      <protection/>
    </xf>
    <xf numFmtId="0" fontId="14" fillId="0" borderId="0" xfId="60" applyFont="1" applyBorder="1" applyAlignment="1">
      <alignment horizontal="left" wrapText="1"/>
      <protection/>
    </xf>
    <xf numFmtId="3" fontId="14" fillId="0" borderId="0" xfId="60" applyNumberFormat="1" applyFont="1" applyBorder="1" applyAlignment="1">
      <alignment horizontal="left" wrapText="1"/>
      <protection/>
    </xf>
    <xf numFmtId="3" fontId="14" fillId="0" borderId="0" xfId="60" applyNumberFormat="1" applyFont="1" applyBorder="1" applyAlignment="1">
      <alignment horizontal="left"/>
      <protection/>
    </xf>
    <xf numFmtId="0" fontId="5" fillId="0" borderId="27" xfId="60" applyFont="1" applyBorder="1">
      <alignment/>
      <protection/>
    </xf>
    <xf numFmtId="2" fontId="32" fillId="0" borderId="27" xfId="60" applyNumberFormat="1" applyFont="1" applyBorder="1" applyAlignment="1">
      <alignment horizontal="center" wrapText="1"/>
      <protection/>
    </xf>
    <xf numFmtId="3" fontId="28" fillId="0" borderId="27" xfId="60" applyNumberFormat="1" applyFont="1" applyBorder="1" applyAlignment="1">
      <alignment horizontal="center" vertical="center" wrapText="1"/>
      <protection/>
    </xf>
    <xf numFmtId="0" fontId="28" fillId="0" borderId="51" xfId="60" applyFont="1" applyBorder="1" applyAlignment="1">
      <alignment horizontal="center"/>
      <protection/>
    </xf>
    <xf numFmtId="0" fontId="28" fillId="0" borderId="44" xfId="60" applyFont="1" applyBorder="1" applyAlignment="1">
      <alignment horizontal="left" wrapText="1"/>
      <protection/>
    </xf>
    <xf numFmtId="3" fontId="28" fillId="0" borderId="44" xfId="60" applyNumberFormat="1" applyFont="1" applyBorder="1" applyAlignment="1">
      <alignment horizontal="left"/>
      <protection/>
    </xf>
    <xf numFmtId="0" fontId="5" fillId="0" borderId="47" xfId="60" applyFont="1" applyBorder="1" applyAlignment="1">
      <alignment horizontal="left"/>
      <protection/>
    </xf>
    <xf numFmtId="0" fontId="5" fillId="0" borderId="19" xfId="61" applyFont="1" applyFill="1" applyBorder="1" applyAlignment="1">
      <alignment horizontal="left" wrapText="1"/>
      <protection/>
    </xf>
    <xf numFmtId="3" fontId="5" fillId="0" borderId="19" xfId="61" applyNumberFormat="1" applyFont="1" applyFill="1" applyBorder="1" applyAlignment="1">
      <alignment horizontal="left" wrapText="1"/>
      <protection/>
    </xf>
    <xf numFmtId="3" fontId="5" fillId="0" borderId="19" xfId="60" applyNumberFormat="1" applyFont="1" applyBorder="1" applyAlignment="1">
      <alignment horizontal="left"/>
      <protection/>
    </xf>
    <xf numFmtId="0" fontId="5" fillId="0" borderId="19" xfId="60" applyFont="1" applyBorder="1" applyAlignment="1">
      <alignment horizontal="left" wrapText="1"/>
      <protection/>
    </xf>
    <xf numFmtId="3" fontId="5" fillId="0" borderId="19" xfId="60" applyNumberFormat="1" applyFont="1" applyBorder="1" applyAlignment="1">
      <alignment horizontal="left" wrapText="1"/>
      <protection/>
    </xf>
    <xf numFmtId="3" fontId="28" fillId="0" borderId="19" xfId="60" applyNumberFormat="1" applyFont="1" applyBorder="1" applyAlignment="1">
      <alignment horizontal="left"/>
      <protection/>
    </xf>
    <xf numFmtId="0" fontId="28" fillId="0" borderId="47" xfId="60" applyFont="1" applyBorder="1" applyAlignment="1">
      <alignment horizontal="center"/>
      <protection/>
    </xf>
    <xf numFmtId="0" fontId="28" fillId="0" borderId="19" xfId="60" applyFont="1" applyBorder="1" applyAlignment="1">
      <alignment horizontal="left" wrapText="1"/>
      <protection/>
    </xf>
    <xf numFmtId="0" fontId="5" fillId="0" borderId="47" xfId="60" applyFont="1" applyBorder="1" applyAlignment="1">
      <alignment horizontal="center"/>
      <protection/>
    </xf>
    <xf numFmtId="3" fontId="28" fillId="0" borderId="19" xfId="60" applyNumberFormat="1" applyFont="1" applyBorder="1" applyAlignment="1">
      <alignment horizontal="left" wrapText="1"/>
      <protection/>
    </xf>
    <xf numFmtId="0" fontId="5" fillId="0" borderId="19" xfId="60" applyFont="1" applyBorder="1" applyAlignment="1">
      <alignment horizontal="left"/>
      <protection/>
    </xf>
    <xf numFmtId="0" fontId="5" fillId="0" borderId="47" xfId="60" applyFont="1" applyFill="1" applyBorder="1" applyAlignment="1">
      <alignment horizontal="center"/>
      <protection/>
    </xf>
    <xf numFmtId="0" fontId="28" fillId="0" borderId="19" xfId="60" applyFont="1" applyBorder="1" applyAlignment="1">
      <alignment horizontal="left"/>
      <protection/>
    </xf>
    <xf numFmtId="0" fontId="5" fillId="0" borderId="52" xfId="59" applyFont="1" applyBorder="1">
      <alignment/>
      <protection/>
    </xf>
    <xf numFmtId="0" fontId="28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3" fontId="28" fillId="0" borderId="23" xfId="60" applyNumberFormat="1" applyFont="1" applyBorder="1" applyAlignment="1">
      <alignment horizontal="center" vertical="center" wrapText="1"/>
      <protection/>
    </xf>
    <xf numFmtId="0" fontId="28" fillId="0" borderId="47" xfId="60" applyFont="1" applyBorder="1">
      <alignment/>
      <protection/>
    </xf>
    <xf numFmtId="3" fontId="28" fillId="0" borderId="19" xfId="60" applyNumberFormat="1" applyFont="1" applyBorder="1" applyAlignment="1">
      <alignment horizontal="center"/>
      <protection/>
    </xf>
    <xf numFmtId="0" fontId="5" fillId="0" borderId="47" xfId="59" applyFont="1" applyBorder="1">
      <alignment/>
      <protection/>
    </xf>
    <xf numFmtId="0" fontId="5" fillId="0" borderId="47" xfId="60" applyFont="1" applyBorder="1">
      <alignment/>
      <protection/>
    </xf>
    <xf numFmtId="0" fontId="5" fillId="0" borderId="49" xfId="60" applyFont="1" applyBorder="1">
      <alignment/>
      <protection/>
    </xf>
    <xf numFmtId="0" fontId="28" fillId="0" borderId="50" xfId="60" applyFont="1" applyBorder="1" applyAlignment="1">
      <alignment horizontal="left"/>
      <protection/>
    </xf>
    <xf numFmtId="0" fontId="5" fillId="0" borderId="50" xfId="60" applyFont="1" applyBorder="1" applyAlignment="1">
      <alignment horizontal="left"/>
      <protection/>
    </xf>
    <xf numFmtId="3" fontId="5" fillId="0" borderId="50" xfId="60" applyNumberFormat="1" applyFont="1" applyBorder="1" applyAlignment="1">
      <alignment horizontal="left"/>
      <protection/>
    </xf>
    <xf numFmtId="3" fontId="28" fillId="0" borderId="50" xfId="60" applyNumberFormat="1" applyFont="1" applyBorder="1" applyAlignment="1">
      <alignment horizontal="left"/>
      <protection/>
    </xf>
    <xf numFmtId="3" fontId="5" fillId="0" borderId="0" xfId="59" applyNumberFormat="1" applyFont="1">
      <alignment/>
      <protection/>
    </xf>
    <xf numFmtId="0" fontId="0" fillId="0" borderId="0" xfId="60" applyFont="1">
      <alignment/>
      <protection/>
    </xf>
    <xf numFmtId="0" fontId="7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72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3" fontId="9" fillId="0" borderId="53" xfId="0" applyNumberFormat="1" applyFont="1" applyBorder="1" applyAlignment="1">
      <alignment vertical="center"/>
    </xf>
    <xf numFmtId="3" fontId="5" fillId="0" borderId="0" xfId="59" applyNumberFormat="1" applyFont="1" applyAlignment="1">
      <alignment horizontal="left"/>
      <protection/>
    </xf>
    <xf numFmtId="0" fontId="5" fillId="0" borderId="19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1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59" applyFont="1" applyAlignment="1">
      <alignment horizontal="left"/>
      <protection/>
    </xf>
    <xf numFmtId="0" fontId="0" fillId="0" borderId="0" xfId="59" applyFont="1" applyAlignment="1">
      <alignment horizontal="left"/>
      <protection/>
    </xf>
    <xf numFmtId="0" fontId="0" fillId="0" borderId="0" xfId="59" applyAlignment="1">
      <alignment horizontal="left"/>
      <protection/>
    </xf>
    <xf numFmtId="0" fontId="7" fillId="0" borderId="0" xfId="59" applyFont="1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18" fillId="0" borderId="0" xfId="59" applyFont="1" applyAlignment="1">
      <alignment horizontal="center"/>
      <protection/>
    </xf>
    <xf numFmtId="0" fontId="0" fillId="0" borderId="27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1" fillId="0" borderId="27" xfId="59" applyFont="1" applyBorder="1" applyAlignment="1">
      <alignment horizontal="center" vertical="center"/>
      <protection/>
    </xf>
    <xf numFmtId="0" fontId="1" fillId="0" borderId="23" xfId="59" applyFont="1" applyBorder="1" applyAlignment="1">
      <alignment horizontal="center" vertical="center"/>
      <protection/>
    </xf>
    <xf numFmtId="0" fontId="28" fillId="0" borderId="19" xfId="60" applyFont="1" applyBorder="1" applyAlignment="1">
      <alignment horizontal="left"/>
      <protection/>
    </xf>
    <xf numFmtId="0" fontId="5" fillId="0" borderId="19" xfId="60" applyFont="1" applyBorder="1" applyAlignment="1">
      <alignment horizontal="left"/>
      <protection/>
    </xf>
    <xf numFmtId="0" fontId="33" fillId="0" borderId="19" xfId="60" applyFont="1" applyBorder="1" applyAlignment="1">
      <alignment horizontal="left"/>
      <protection/>
    </xf>
    <xf numFmtId="0" fontId="33" fillId="0" borderId="50" xfId="60" applyFont="1" applyBorder="1" applyAlignment="1">
      <alignment horizontal="left"/>
      <protection/>
    </xf>
    <xf numFmtId="0" fontId="27" fillId="0" borderId="0" xfId="59" applyFont="1" applyAlignment="1">
      <alignment horizontal="left"/>
      <protection/>
    </xf>
    <xf numFmtId="0" fontId="5" fillId="0" borderId="19" xfId="61" applyFont="1" applyFill="1" applyBorder="1" applyAlignment="1">
      <alignment horizontal="left" wrapText="1"/>
      <protection/>
    </xf>
    <xf numFmtId="0" fontId="28" fillId="0" borderId="19" xfId="60" applyFont="1" applyBorder="1" applyAlignment="1">
      <alignment horizontal="left" wrapText="1"/>
      <protection/>
    </xf>
    <xf numFmtId="0" fontId="33" fillId="0" borderId="19" xfId="61" applyFont="1" applyFill="1" applyBorder="1" applyAlignment="1">
      <alignment horizontal="left" wrapText="1"/>
      <protection/>
    </xf>
    <xf numFmtId="0" fontId="28" fillId="0" borderId="19" xfId="61" applyFont="1" applyFill="1" applyBorder="1" applyAlignment="1">
      <alignment horizontal="left" wrapText="1"/>
      <protection/>
    </xf>
    <xf numFmtId="0" fontId="5" fillId="0" borderId="19" xfId="60" applyFont="1" applyBorder="1" applyAlignment="1">
      <alignment horizontal="left" wrapText="1"/>
      <protection/>
    </xf>
    <xf numFmtId="0" fontId="14" fillId="0" borderId="50" xfId="60" applyFont="1" applyBorder="1" applyAlignment="1">
      <alignment horizontal="left" wrapText="1"/>
      <protection/>
    </xf>
    <xf numFmtId="2" fontId="14" fillId="0" borderId="24" xfId="60" applyNumberFormat="1" applyFont="1" applyBorder="1" applyAlignment="1">
      <alignment horizontal="center" wrapText="1"/>
      <protection/>
    </xf>
    <xf numFmtId="2" fontId="14" fillId="0" borderId="25" xfId="60" applyNumberFormat="1" applyFont="1" applyBorder="1" applyAlignment="1">
      <alignment horizontal="center" wrapText="1"/>
      <protection/>
    </xf>
    <xf numFmtId="0" fontId="32" fillId="0" borderId="10" xfId="60" applyFont="1" applyBorder="1" applyAlignment="1">
      <alignment horizontal="center" wrapText="1"/>
      <protection/>
    </xf>
    <xf numFmtId="0" fontId="32" fillId="0" borderId="11" xfId="60" applyFont="1" applyBorder="1" applyAlignment="1">
      <alignment horizontal="center" wrapText="1"/>
      <protection/>
    </xf>
    <xf numFmtId="0" fontId="32" fillId="0" borderId="12" xfId="60" applyFont="1" applyBorder="1" applyAlignment="1">
      <alignment horizontal="center" wrapText="1"/>
      <protection/>
    </xf>
    <xf numFmtId="0" fontId="28" fillId="0" borderId="54" xfId="60" applyFont="1" applyBorder="1" applyAlignment="1">
      <alignment horizontal="left" wrapText="1"/>
      <protection/>
    </xf>
    <xf numFmtId="0" fontId="28" fillId="0" borderId="44" xfId="60" applyFont="1" applyBorder="1" applyAlignment="1">
      <alignment horizontal="left" wrapText="1"/>
      <protection/>
    </xf>
    <xf numFmtId="0" fontId="0" fillId="0" borderId="25" xfId="60" applyFont="1" applyBorder="1" applyAlignment="1">
      <alignment horizontal="center" wrapText="1"/>
      <protection/>
    </xf>
    <xf numFmtId="0" fontId="0" fillId="0" borderId="26" xfId="60" applyFont="1" applyBorder="1" applyAlignment="1">
      <alignment horizontal="center" wrapText="1"/>
      <protection/>
    </xf>
    <xf numFmtId="0" fontId="14" fillId="0" borderId="25" xfId="60" applyFont="1" applyBorder="1" applyAlignment="1">
      <alignment horizontal="left" wrapText="1"/>
      <protection/>
    </xf>
    <xf numFmtId="0" fontId="14" fillId="0" borderId="26" xfId="60" applyFont="1" applyBorder="1" applyAlignment="1">
      <alignment horizontal="left" wrapText="1"/>
      <protection/>
    </xf>
    <xf numFmtId="0" fontId="15" fillId="0" borderId="26" xfId="60" applyFont="1" applyBorder="1" applyAlignment="1">
      <alignment horizontal="left" wrapText="1"/>
      <protection/>
    </xf>
    <xf numFmtId="0" fontId="15" fillId="0" borderId="19" xfId="60" applyFont="1" applyBorder="1" applyAlignment="1">
      <alignment horizontal="left" wrapText="1"/>
      <protection/>
    </xf>
    <xf numFmtId="0" fontId="14" fillId="0" borderId="19" xfId="60" applyFont="1" applyBorder="1" applyAlignment="1">
      <alignment horizontal="left" wrapText="1"/>
      <protection/>
    </xf>
    <xf numFmtId="0" fontId="0" fillId="0" borderId="25" xfId="60" applyFont="1" applyBorder="1" applyAlignment="1">
      <alignment horizontal="left" wrapText="1"/>
      <protection/>
    </xf>
    <xf numFmtId="0" fontId="0" fillId="0" borderId="26" xfId="60" applyFont="1" applyBorder="1" applyAlignment="1">
      <alignment horizontal="left" wrapText="1"/>
      <protection/>
    </xf>
    <xf numFmtId="2" fontId="32" fillId="0" borderId="0" xfId="60" applyNumberFormat="1" applyFont="1" applyBorder="1" applyAlignment="1">
      <alignment horizontal="center" wrapText="1"/>
      <protection/>
    </xf>
    <xf numFmtId="2" fontId="32" fillId="0" borderId="14" xfId="60" applyNumberFormat="1" applyFont="1" applyBorder="1" applyAlignment="1">
      <alignment horizontal="center" wrapText="1"/>
      <protection/>
    </xf>
    <xf numFmtId="0" fontId="14" fillId="0" borderId="54" xfId="60" applyFont="1" applyBorder="1" applyAlignment="1">
      <alignment horizontal="left" wrapText="1"/>
      <protection/>
    </xf>
    <xf numFmtId="0" fontId="14" fillId="0" borderId="44" xfId="60" applyFont="1" applyBorder="1" applyAlignment="1">
      <alignment horizontal="left" wrapText="1"/>
      <protection/>
    </xf>
    <xf numFmtId="0" fontId="2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72" fillId="0" borderId="0" xfId="0" applyNumberFormat="1" applyFont="1" applyAlignment="1">
      <alignment vertical="center"/>
    </xf>
    <xf numFmtId="186" fontId="72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3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3" fontId="73" fillId="0" borderId="0" xfId="0" applyNumberFormat="1" applyFont="1" applyBorder="1" applyAlignment="1">
      <alignment vertical="center"/>
    </xf>
    <xf numFmtId="3" fontId="74" fillId="0" borderId="0" xfId="59" applyNumberFormat="1" applyFont="1" applyBorder="1">
      <alignment/>
      <protection/>
    </xf>
    <xf numFmtId="0" fontId="72" fillId="0" borderId="0" xfId="59" applyFont="1">
      <alignment/>
      <protection/>
    </xf>
    <xf numFmtId="0" fontId="72" fillId="0" borderId="0" xfId="59" applyFont="1" applyBorder="1">
      <alignment/>
      <protection/>
    </xf>
    <xf numFmtId="2" fontId="75" fillId="0" borderId="0" xfId="60" applyNumberFormat="1" applyFont="1" applyBorder="1" applyAlignment="1">
      <alignment wrapText="1"/>
      <protection/>
    </xf>
    <xf numFmtId="3" fontId="72" fillId="0" borderId="0" xfId="59" applyNumberFormat="1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21.Aktivet Afatgjata Materiale  09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asn_2009 Propozimet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N2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.57421875" style="0" customWidth="1"/>
    <col min="2" max="2" width="3.7109375" style="0" customWidth="1"/>
    <col min="3" max="3" width="3.421875" style="181" customWidth="1"/>
    <col min="4" max="4" width="2.00390625" style="0" customWidth="1"/>
    <col min="5" max="5" width="3.421875" style="0" customWidth="1"/>
    <col min="6" max="6" width="10.57421875" style="0" customWidth="1"/>
    <col min="7" max="7" width="11.28125" style="0" customWidth="1"/>
    <col min="8" max="8" width="8.8515625" style="0" customWidth="1"/>
    <col min="9" max="9" width="10.00390625" style="0" customWidth="1"/>
    <col min="10" max="10" width="13.00390625" style="253" customWidth="1"/>
    <col min="11" max="11" width="17.28125" style="253" bestFit="1" customWidth="1"/>
    <col min="12" max="12" width="11.57421875" style="253" customWidth="1"/>
    <col min="13" max="13" width="2.140625" style="253" customWidth="1"/>
    <col min="14" max="14" width="2.421875" style="0" customWidth="1"/>
  </cols>
  <sheetData>
    <row r="2" spans="2:14" ht="12.75">
      <c r="B2" s="1"/>
      <c r="C2" s="152"/>
      <c r="D2" s="2"/>
      <c r="E2" s="2"/>
      <c r="F2" s="2"/>
      <c r="G2" s="2"/>
      <c r="H2" s="2"/>
      <c r="I2" s="2"/>
      <c r="J2" s="246"/>
      <c r="K2" s="246"/>
      <c r="L2" s="246"/>
      <c r="M2" s="246"/>
      <c r="N2" s="3"/>
    </row>
    <row r="3" spans="2:14" ht="12.75">
      <c r="B3" s="4"/>
      <c r="C3" s="153" t="s">
        <v>166</v>
      </c>
      <c r="D3" s="5"/>
      <c r="E3" s="5"/>
      <c r="F3" s="269" t="s">
        <v>443</v>
      </c>
      <c r="G3" s="5"/>
      <c r="H3" s="5"/>
      <c r="I3" s="5"/>
      <c r="J3" s="247"/>
      <c r="K3" s="247"/>
      <c r="L3" s="247"/>
      <c r="M3" s="247"/>
      <c r="N3" s="6"/>
    </row>
    <row r="4" spans="2:14" s="11" customFormat="1" ht="33" customHeight="1">
      <c r="B4" s="418" t="s">
        <v>73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20"/>
    </row>
    <row r="5" spans="2:14" s="11" customFormat="1" ht="12.75" customHeight="1">
      <c r="B5" s="144"/>
      <c r="C5" s="145"/>
      <c r="D5" s="145"/>
      <c r="E5" s="145"/>
      <c r="F5" s="145"/>
      <c r="G5" s="145"/>
      <c r="H5" s="145"/>
      <c r="I5" s="145"/>
      <c r="J5" s="248"/>
      <c r="K5" s="248"/>
      <c r="L5" s="248"/>
      <c r="M5" s="248"/>
      <c r="N5" s="146"/>
    </row>
    <row r="6" spans="2:14" ht="15.75">
      <c r="B6" s="4"/>
      <c r="C6" s="153"/>
      <c r="D6" s="421" t="s">
        <v>154</v>
      </c>
      <c r="E6" s="421"/>
      <c r="F6" s="154" t="s">
        <v>167</v>
      </c>
      <c r="G6" s="5"/>
      <c r="H6" s="5"/>
      <c r="I6" s="5"/>
      <c r="J6" s="247"/>
      <c r="K6" s="249"/>
      <c r="L6" s="249"/>
      <c r="M6" s="247"/>
      <c r="N6" s="6"/>
    </row>
    <row r="7" spans="2:14" ht="12.75">
      <c r="B7" s="4"/>
      <c r="C7" s="153"/>
      <c r="D7" s="5"/>
      <c r="E7" s="5"/>
      <c r="F7" s="5"/>
      <c r="G7" s="5"/>
      <c r="H7" s="5"/>
      <c r="I7" s="5"/>
      <c r="J7" s="247"/>
      <c r="K7" s="249"/>
      <c r="L7" s="249"/>
      <c r="M7" s="247"/>
      <c r="N7" s="6"/>
    </row>
    <row r="8" spans="2:14" ht="12.75">
      <c r="B8" s="4"/>
      <c r="C8" s="153"/>
      <c r="D8" s="5"/>
      <c r="E8" s="156" t="s">
        <v>3</v>
      </c>
      <c r="F8" s="157" t="s">
        <v>168</v>
      </c>
      <c r="G8" s="157"/>
      <c r="H8" s="158"/>
      <c r="I8" s="5"/>
      <c r="J8" s="247"/>
      <c r="K8" s="247"/>
      <c r="L8" s="247"/>
      <c r="M8" s="247"/>
      <c r="N8" s="6"/>
    </row>
    <row r="9" spans="2:14" ht="12.75">
      <c r="B9" s="4"/>
      <c r="C9" s="153"/>
      <c r="D9" s="5"/>
      <c r="E9" s="156"/>
      <c r="F9" s="157"/>
      <c r="G9" s="157"/>
      <c r="H9" s="158"/>
      <c r="I9" s="5"/>
      <c r="J9" s="247"/>
      <c r="K9" s="250"/>
      <c r="L9" s="247"/>
      <c r="M9" s="247"/>
      <c r="N9" s="6"/>
    </row>
    <row r="10" spans="2:14" ht="12.75">
      <c r="B10" s="151"/>
      <c r="C10" s="159"/>
      <c r="D10" s="150"/>
      <c r="E10" s="160">
        <v>1</v>
      </c>
      <c r="F10" s="161" t="s">
        <v>10</v>
      </c>
      <c r="G10" s="162"/>
      <c r="H10" s="5"/>
      <c r="I10" s="5"/>
      <c r="J10" s="247"/>
      <c r="K10" s="247"/>
      <c r="L10" s="247"/>
      <c r="M10" s="247"/>
      <c r="N10" s="6"/>
    </row>
    <row r="11" spans="2:14" ht="12.75">
      <c r="B11" s="4"/>
      <c r="C11" s="153">
        <v>3</v>
      </c>
      <c r="D11" s="5"/>
      <c r="E11" s="5"/>
      <c r="F11" s="153" t="s">
        <v>29</v>
      </c>
      <c r="G11" s="155"/>
      <c r="H11" s="155"/>
      <c r="I11" s="155"/>
      <c r="J11" s="249">
        <v>243115</v>
      </c>
      <c r="K11" s="249"/>
      <c r="L11" s="249"/>
      <c r="M11" s="247"/>
      <c r="N11" s="6"/>
    </row>
    <row r="12" spans="2:14" ht="12.75">
      <c r="B12" s="4"/>
      <c r="C12" s="153">
        <v>4</v>
      </c>
      <c r="D12" s="5"/>
      <c r="E12" s="128"/>
      <c r="F12" s="159" t="s">
        <v>30</v>
      </c>
      <c r="G12" s="128"/>
      <c r="H12" s="128"/>
      <c r="I12" s="128"/>
      <c r="J12" s="251">
        <v>835797</v>
      </c>
      <c r="K12" s="251"/>
      <c r="L12" s="251"/>
      <c r="M12" s="247"/>
      <c r="N12" s="6"/>
    </row>
    <row r="13" spans="2:14" ht="12.75">
      <c r="B13" s="4"/>
      <c r="C13" s="153"/>
      <c r="D13" s="5"/>
      <c r="E13" s="5"/>
      <c r="F13" s="5"/>
      <c r="G13" s="5"/>
      <c r="H13" s="5"/>
      <c r="I13" s="5"/>
      <c r="J13" s="247"/>
      <c r="K13" s="247"/>
      <c r="L13" s="247"/>
      <c r="M13" s="247"/>
      <c r="N13" s="6"/>
    </row>
    <row r="14" spans="2:14" ht="12.75">
      <c r="B14" s="4"/>
      <c r="C14" s="153"/>
      <c r="D14" s="5"/>
      <c r="E14" s="5"/>
      <c r="F14" s="5"/>
      <c r="G14" s="5"/>
      <c r="H14" s="5"/>
      <c r="I14" s="5"/>
      <c r="J14" s="247"/>
      <c r="K14" s="247"/>
      <c r="L14" s="247"/>
      <c r="M14" s="247"/>
      <c r="N14" s="6"/>
    </row>
    <row r="15" spans="2:14" ht="12.75">
      <c r="B15" s="4"/>
      <c r="C15" s="153">
        <v>5</v>
      </c>
      <c r="D15" s="5"/>
      <c r="E15" s="166">
        <v>2</v>
      </c>
      <c r="F15" s="167" t="s">
        <v>140</v>
      </c>
      <c r="G15" s="168"/>
      <c r="H15" s="5"/>
      <c r="I15" s="5"/>
      <c r="J15" s="247"/>
      <c r="K15" s="247"/>
      <c r="L15" s="247"/>
      <c r="M15" s="247"/>
      <c r="N15" s="6"/>
    </row>
    <row r="16" spans="2:14" ht="12.75">
      <c r="B16" s="4"/>
      <c r="C16" s="153"/>
      <c r="D16" s="5"/>
      <c r="E16" s="5"/>
      <c r="F16" s="5"/>
      <c r="G16" s="5" t="s">
        <v>170</v>
      </c>
      <c r="H16" s="5"/>
      <c r="I16" s="5"/>
      <c r="J16" s="247"/>
      <c r="K16" s="247"/>
      <c r="L16" s="247"/>
      <c r="M16" s="247"/>
      <c r="N16" s="6"/>
    </row>
    <row r="17" spans="2:14" ht="12.75">
      <c r="B17" s="4"/>
      <c r="C17" s="153"/>
      <c r="D17" s="5"/>
      <c r="E17" s="5"/>
      <c r="F17" s="5"/>
      <c r="G17" s="5"/>
      <c r="H17" s="5"/>
      <c r="I17" s="5"/>
      <c r="J17" s="247"/>
      <c r="K17" s="247"/>
      <c r="L17" s="247"/>
      <c r="M17" s="247"/>
      <c r="N17" s="6"/>
    </row>
    <row r="18" spans="2:14" ht="12.75">
      <c r="B18" s="4"/>
      <c r="C18" s="153">
        <v>6</v>
      </c>
      <c r="D18" s="5"/>
      <c r="E18" s="166">
        <v>3</v>
      </c>
      <c r="F18" s="167" t="s">
        <v>141</v>
      </c>
      <c r="G18" s="168"/>
      <c r="H18" s="5"/>
      <c r="I18" s="5"/>
      <c r="J18" s="247"/>
      <c r="K18" s="247"/>
      <c r="L18" s="247"/>
      <c r="M18" s="247"/>
      <c r="N18" s="6"/>
    </row>
    <row r="19" spans="2:14" ht="12.75">
      <c r="B19" s="4"/>
      <c r="C19" s="153"/>
      <c r="D19" s="5"/>
      <c r="E19" s="169"/>
      <c r="F19" s="170"/>
      <c r="G19" s="168"/>
      <c r="H19" s="5"/>
      <c r="I19" s="5"/>
      <c r="J19" s="247"/>
      <c r="K19" s="247"/>
      <c r="L19" s="247"/>
      <c r="M19" s="247"/>
      <c r="N19" s="6"/>
    </row>
    <row r="20" spans="2:14" ht="12.75">
      <c r="B20" s="4"/>
      <c r="C20" s="153">
        <v>7</v>
      </c>
      <c r="D20" s="5"/>
      <c r="E20" s="171" t="s">
        <v>106</v>
      </c>
      <c r="F20" s="172" t="s">
        <v>142</v>
      </c>
      <c r="G20" s="5"/>
      <c r="H20" s="5"/>
      <c r="I20" s="5"/>
      <c r="J20" s="247">
        <v>1438180541</v>
      </c>
      <c r="K20" s="252" t="s">
        <v>172</v>
      </c>
      <c r="L20" s="247"/>
      <c r="M20" s="247"/>
      <c r="N20" s="6"/>
    </row>
    <row r="21" spans="2:14" ht="12.75">
      <c r="B21" s="4"/>
      <c r="C21" s="153"/>
      <c r="D21" s="5"/>
      <c r="E21" s="5"/>
      <c r="F21" s="422" t="s">
        <v>171</v>
      </c>
      <c r="G21" s="422"/>
      <c r="H21" s="5"/>
      <c r="I21" s="153" t="s">
        <v>2</v>
      </c>
      <c r="J21" s="247"/>
      <c r="K21" s="252" t="s">
        <v>172</v>
      </c>
      <c r="L21" s="247"/>
      <c r="M21" s="247"/>
      <c r="N21" s="6"/>
    </row>
    <row r="22" spans="2:14" ht="12.75">
      <c r="B22" s="4"/>
      <c r="C22" s="153"/>
      <c r="D22" s="5"/>
      <c r="E22" s="5"/>
      <c r="F22" s="422" t="s">
        <v>173</v>
      </c>
      <c r="G22" s="422"/>
      <c r="H22" s="5"/>
      <c r="I22" s="153" t="s">
        <v>2</v>
      </c>
      <c r="J22" s="254"/>
      <c r="K22" s="252" t="s">
        <v>172</v>
      </c>
      <c r="L22" s="254"/>
      <c r="M22" s="247"/>
      <c r="N22" s="6"/>
    </row>
    <row r="23" spans="2:14" ht="12.75">
      <c r="B23" s="4"/>
      <c r="C23" s="153"/>
      <c r="D23" s="5"/>
      <c r="E23" s="5"/>
      <c r="F23" s="5" t="s">
        <v>174</v>
      </c>
      <c r="G23" s="5"/>
      <c r="H23" s="5"/>
      <c r="I23" s="153" t="s">
        <v>2</v>
      </c>
      <c r="J23" s="254"/>
      <c r="K23" s="252" t="s">
        <v>172</v>
      </c>
      <c r="L23" s="254"/>
      <c r="M23" s="247"/>
      <c r="N23" s="6"/>
    </row>
    <row r="24" spans="2:14" ht="12.75">
      <c r="B24" s="4"/>
      <c r="C24" s="153"/>
      <c r="D24" s="5"/>
      <c r="E24" s="5"/>
      <c r="F24" s="5" t="s">
        <v>175</v>
      </c>
      <c r="G24" s="5"/>
      <c r="H24" s="5"/>
      <c r="I24" s="153" t="s">
        <v>2</v>
      </c>
      <c r="J24" s="254"/>
      <c r="K24" s="252" t="s">
        <v>172</v>
      </c>
      <c r="L24" s="254"/>
      <c r="M24" s="247"/>
      <c r="N24" s="6"/>
    </row>
    <row r="25" spans="2:14" ht="12.75">
      <c r="B25" s="4"/>
      <c r="C25" s="153"/>
      <c r="D25" s="5"/>
      <c r="E25" s="5"/>
      <c r="F25" s="5" t="s">
        <v>176</v>
      </c>
      <c r="G25" s="5"/>
      <c r="H25" s="5"/>
      <c r="I25" s="153" t="s">
        <v>2</v>
      </c>
      <c r="J25" s="254"/>
      <c r="K25" s="252" t="s">
        <v>172</v>
      </c>
      <c r="L25" s="254"/>
      <c r="M25" s="247"/>
      <c r="N25" s="6"/>
    </row>
    <row r="26" spans="2:14" ht="12.75">
      <c r="B26" s="4"/>
      <c r="C26" s="153"/>
      <c r="D26" s="5"/>
      <c r="E26" s="5"/>
      <c r="F26" s="5" t="s">
        <v>177</v>
      </c>
      <c r="G26" s="5"/>
      <c r="H26" s="5"/>
      <c r="I26" s="153" t="s">
        <v>2</v>
      </c>
      <c r="J26" s="254"/>
      <c r="K26" s="252" t="s">
        <v>172</v>
      </c>
      <c r="L26" s="254"/>
      <c r="M26" s="247"/>
      <c r="N26" s="6"/>
    </row>
    <row r="27" spans="2:14" ht="12.75">
      <c r="B27" s="4"/>
      <c r="C27" s="153"/>
      <c r="D27" s="5"/>
      <c r="E27" s="5"/>
      <c r="F27" s="423" t="s">
        <v>178</v>
      </c>
      <c r="G27" s="423"/>
      <c r="H27" s="5"/>
      <c r="I27" s="153" t="s">
        <v>2</v>
      </c>
      <c r="J27" s="254"/>
      <c r="K27" s="252" t="s">
        <v>172</v>
      </c>
      <c r="L27" s="254"/>
      <c r="M27" s="247"/>
      <c r="N27" s="6"/>
    </row>
    <row r="28" spans="2:14" ht="12.75">
      <c r="B28" s="4"/>
      <c r="C28" s="153"/>
      <c r="D28" s="5"/>
      <c r="E28" s="5"/>
      <c r="F28" s="173" t="s">
        <v>179</v>
      </c>
      <c r="G28" s="5"/>
      <c r="H28" s="5"/>
      <c r="I28" s="153" t="s">
        <v>2</v>
      </c>
      <c r="J28" s="254"/>
      <c r="K28" s="252" t="s">
        <v>172</v>
      </c>
      <c r="L28" s="254"/>
      <c r="M28" s="247"/>
      <c r="N28" s="6"/>
    </row>
    <row r="29" spans="2:14" ht="12.75">
      <c r="B29" s="4"/>
      <c r="C29" s="153"/>
      <c r="D29" s="5"/>
      <c r="E29" s="5"/>
      <c r="F29" s="173" t="s">
        <v>180</v>
      </c>
      <c r="G29" s="5"/>
      <c r="H29" s="5"/>
      <c r="I29" s="153" t="s">
        <v>2</v>
      </c>
      <c r="J29" s="254"/>
      <c r="K29" s="252" t="s">
        <v>172</v>
      </c>
      <c r="L29" s="254"/>
      <c r="M29" s="247"/>
      <c r="N29" s="6"/>
    </row>
    <row r="30" spans="2:14" ht="12.75">
      <c r="B30" s="4"/>
      <c r="C30" s="153"/>
      <c r="D30" s="5"/>
      <c r="E30" s="5"/>
      <c r="F30" s="5"/>
      <c r="G30" s="5"/>
      <c r="H30" s="5"/>
      <c r="I30" s="5"/>
      <c r="J30" s="247"/>
      <c r="K30" s="247"/>
      <c r="L30" s="247"/>
      <c r="M30" s="247"/>
      <c r="N30" s="6"/>
    </row>
    <row r="31" spans="2:14" ht="12.75">
      <c r="B31" s="4"/>
      <c r="C31" s="153">
        <v>8</v>
      </c>
      <c r="D31" s="5"/>
      <c r="E31" s="171" t="s">
        <v>106</v>
      </c>
      <c r="F31" s="172" t="s">
        <v>107</v>
      </c>
      <c r="G31" s="5"/>
      <c r="H31" s="5"/>
      <c r="I31" s="5"/>
      <c r="J31" s="247">
        <v>127753451</v>
      </c>
      <c r="K31" s="252" t="s">
        <v>172</v>
      </c>
      <c r="L31" s="247"/>
      <c r="M31" s="247"/>
      <c r="N31" s="6"/>
    </row>
    <row r="32" spans="2:14" ht="12.75">
      <c r="B32" s="4"/>
      <c r="C32" s="153"/>
      <c r="D32" s="5"/>
      <c r="E32" s="171" t="s">
        <v>106</v>
      </c>
      <c r="F32" s="261" t="s">
        <v>242</v>
      </c>
      <c r="G32" s="5"/>
      <c r="H32" s="5"/>
      <c r="I32" s="5"/>
      <c r="J32" s="247">
        <v>74578230</v>
      </c>
      <c r="K32" s="252" t="s">
        <v>172</v>
      </c>
      <c r="L32" s="247"/>
      <c r="M32" s="247"/>
      <c r="N32" s="6"/>
    </row>
    <row r="33" spans="2:14" ht="12.75">
      <c r="B33" s="4"/>
      <c r="C33" s="153">
        <v>9</v>
      </c>
      <c r="D33" s="5"/>
      <c r="E33" s="171" t="s">
        <v>106</v>
      </c>
      <c r="F33" s="172" t="s">
        <v>108</v>
      </c>
      <c r="G33" s="5"/>
      <c r="H33" s="427"/>
      <c r="I33" s="427"/>
      <c r="J33" s="247"/>
      <c r="K33" s="247"/>
      <c r="L33" s="247"/>
      <c r="M33" s="247"/>
      <c r="N33" s="6"/>
    </row>
    <row r="34" spans="2:14" ht="12.75">
      <c r="B34" s="4"/>
      <c r="C34" s="153"/>
      <c r="D34" s="5"/>
      <c r="E34" s="5"/>
      <c r="F34" s="5"/>
      <c r="G34" s="5" t="s">
        <v>181</v>
      </c>
      <c r="H34" s="5"/>
      <c r="I34" s="5"/>
      <c r="J34" s="247"/>
      <c r="K34" s="252" t="s">
        <v>172</v>
      </c>
      <c r="L34" s="247"/>
      <c r="M34" s="247"/>
      <c r="N34" s="6"/>
    </row>
    <row r="35" spans="2:14" ht="12.75">
      <c r="B35" s="4"/>
      <c r="C35" s="153"/>
      <c r="D35" s="5"/>
      <c r="E35" s="5"/>
      <c r="F35" s="5"/>
      <c r="G35" s="5" t="s">
        <v>182</v>
      </c>
      <c r="H35" s="5"/>
      <c r="I35" s="5"/>
      <c r="J35" s="247"/>
      <c r="K35" s="252" t="s">
        <v>172</v>
      </c>
      <c r="L35" s="254"/>
      <c r="M35" s="247"/>
      <c r="N35" s="6"/>
    </row>
    <row r="36" spans="2:14" s="21" customFormat="1" ht="12.75">
      <c r="B36" s="18"/>
      <c r="C36" s="174"/>
      <c r="D36" s="19"/>
      <c r="E36" s="19"/>
      <c r="F36" s="19"/>
      <c r="G36" s="19" t="s">
        <v>183</v>
      </c>
      <c r="H36" s="19"/>
      <c r="I36" s="19"/>
      <c r="J36" s="255"/>
      <c r="K36" s="252" t="s">
        <v>172</v>
      </c>
      <c r="L36" s="254"/>
      <c r="M36" s="255"/>
      <c r="N36" s="20"/>
    </row>
    <row r="37" spans="2:14" s="21" customFormat="1" ht="12.75">
      <c r="B37" s="18"/>
      <c r="C37" s="174"/>
      <c r="D37" s="19"/>
      <c r="E37" s="19"/>
      <c r="F37" s="19"/>
      <c r="G37" s="19" t="s">
        <v>184</v>
      </c>
      <c r="H37" s="19"/>
      <c r="I37" s="19"/>
      <c r="J37" s="255"/>
      <c r="K37" s="252" t="s">
        <v>172</v>
      </c>
      <c r="L37" s="254"/>
      <c r="M37" s="255"/>
      <c r="N37" s="20"/>
    </row>
    <row r="38" spans="2:14" s="21" customFormat="1" ht="15">
      <c r="B38" s="18"/>
      <c r="C38" s="174"/>
      <c r="D38" s="19"/>
      <c r="E38" s="19"/>
      <c r="F38" s="19"/>
      <c r="G38" s="19" t="s">
        <v>185</v>
      </c>
      <c r="H38" s="10"/>
      <c r="I38" s="10"/>
      <c r="J38" s="256"/>
      <c r="K38" s="252" t="s">
        <v>172</v>
      </c>
      <c r="L38" s="254"/>
      <c r="M38" s="255"/>
      <c r="N38" s="20"/>
    </row>
    <row r="39" spans="2:14" s="21" customFormat="1" ht="15">
      <c r="B39" s="18"/>
      <c r="C39" s="174">
        <v>10</v>
      </c>
      <c r="D39" s="19"/>
      <c r="E39" s="171" t="s">
        <v>106</v>
      </c>
      <c r="F39" s="172" t="s">
        <v>109</v>
      </c>
      <c r="G39" s="10"/>
      <c r="H39" s="10"/>
      <c r="I39" s="10"/>
      <c r="J39" s="256"/>
      <c r="K39" s="256"/>
      <c r="L39" s="256"/>
      <c r="M39" s="255"/>
      <c r="N39" s="20"/>
    </row>
    <row r="40" spans="2:14" s="21" customFormat="1" ht="12.75">
      <c r="B40" s="18"/>
      <c r="C40" s="174"/>
      <c r="D40" s="19"/>
      <c r="E40" s="19"/>
      <c r="F40" s="19"/>
      <c r="G40" s="19" t="s">
        <v>186</v>
      </c>
      <c r="H40" s="19"/>
      <c r="I40" s="19"/>
      <c r="J40" s="255"/>
      <c r="K40" s="252" t="s">
        <v>172</v>
      </c>
      <c r="L40" s="247"/>
      <c r="M40" s="255"/>
      <c r="N40" s="20"/>
    </row>
    <row r="41" spans="2:14" s="21" customFormat="1" ht="12.75">
      <c r="B41" s="18"/>
      <c r="C41" s="174"/>
      <c r="D41" s="19"/>
      <c r="E41" s="19"/>
      <c r="F41" s="19"/>
      <c r="G41" s="19" t="s">
        <v>187</v>
      </c>
      <c r="H41" s="19"/>
      <c r="I41" s="19"/>
      <c r="J41" s="255"/>
      <c r="K41" s="252" t="s">
        <v>172</v>
      </c>
      <c r="L41" s="254"/>
      <c r="M41" s="255"/>
      <c r="N41" s="20"/>
    </row>
    <row r="42" spans="2:14" s="21" customFormat="1" ht="12.75">
      <c r="B42" s="18"/>
      <c r="C42" s="174"/>
      <c r="D42" s="19"/>
      <c r="E42" s="19"/>
      <c r="F42" s="19"/>
      <c r="G42" s="175" t="s">
        <v>188</v>
      </c>
      <c r="H42" s="19"/>
      <c r="I42" s="19"/>
      <c r="J42" s="255"/>
      <c r="K42" s="252" t="s">
        <v>172</v>
      </c>
      <c r="L42" s="254"/>
      <c r="M42" s="255"/>
      <c r="N42" s="20"/>
    </row>
    <row r="43" spans="2:14" s="21" customFormat="1" ht="12.75">
      <c r="B43" s="18"/>
      <c r="C43" s="174"/>
      <c r="D43" s="19"/>
      <c r="E43" s="19"/>
      <c r="F43" s="19"/>
      <c r="G43" s="19" t="s">
        <v>189</v>
      </c>
      <c r="H43" s="19"/>
      <c r="I43" s="19"/>
      <c r="J43" s="255"/>
      <c r="K43" s="252" t="s">
        <v>172</v>
      </c>
      <c r="L43" s="254"/>
      <c r="M43" s="255"/>
      <c r="N43" s="20"/>
    </row>
    <row r="44" spans="2:14" s="21" customFormat="1" ht="12.75">
      <c r="B44" s="18"/>
      <c r="C44" s="174"/>
      <c r="D44" s="19"/>
      <c r="E44" s="19"/>
      <c r="F44" s="176"/>
      <c r="G44" s="176"/>
      <c r="H44" s="176"/>
      <c r="I44" s="176"/>
      <c r="J44" s="250"/>
      <c r="K44" s="257"/>
      <c r="L44" s="250"/>
      <c r="M44" s="255"/>
      <c r="N44" s="20"/>
    </row>
    <row r="45" spans="2:14" ht="12.75">
      <c r="B45" s="18"/>
      <c r="C45" s="174"/>
      <c r="D45" s="19"/>
      <c r="E45" s="19"/>
      <c r="F45" s="176"/>
      <c r="G45" s="176"/>
      <c r="H45" s="176"/>
      <c r="I45" s="176"/>
      <c r="J45" s="250"/>
      <c r="K45" s="257"/>
      <c r="L45" s="250"/>
      <c r="M45" s="255"/>
      <c r="N45" s="20"/>
    </row>
    <row r="46" spans="2:14" ht="12.75">
      <c r="B46" s="18"/>
      <c r="C46" s="169">
        <v>11</v>
      </c>
      <c r="D46" s="177"/>
      <c r="E46" s="171" t="s">
        <v>106</v>
      </c>
      <c r="F46" s="172" t="s">
        <v>112</v>
      </c>
      <c r="G46" s="157"/>
      <c r="H46" s="158"/>
      <c r="I46" s="5"/>
      <c r="J46" s="247"/>
      <c r="K46" s="252" t="s">
        <v>190</v>
      </c>
      <c r="L46" s="247"/>
      <c r="M46" s="255"/>
      <c r="N46" s="20"/>
    </row>
    <row r="47" spans="2:14" ht="12.75">
      <c r="B47" s="18"/>
      <c r="C47" s="159"/>
      <c r="D47" s="150"/>
      <c r="E47" s="5"/>
      <c r="F47" s="172"/>
      <c r="G47" s="162"/>
      <c r="H47" s="5"/>
      <c r="I47" s="5"/>
      <c r="J47" s="247"/>
      <c r="K47" s="252"/>
      <c r="L47" s="247"/>
      <c r="M47" s="255"/>
      <c r="N47" s="20"/>
    </row>
    <row r="48" spans="2:14" ht="12.75">
      <c r="B48" s="18"/>
      <c r="C48" s="153">
        <v>12</v>
      </c>
      <c r="D48" s="5"/>
      <c r="E48" s="171" t="s">
        <v>106</v>
      </c>
      <c r="F48" s="172" t="s">
        <v>241</v>
      </c>
      <c r="G48" s="155"/>
      <c r="H48" s="155"/>
      <c r="I48" s="155"/>
      <c r="J48" s="247">
        <v>6311759</v>
      </c>
      <c r="K48" s="252" t="s">
        <v>172</v>
      </c>
      <c r="L48" s="249"/>
      <c r="M48" s="255"/>
      <c r="N48" s="20"/>
    </row>
    <row r="49" spans="2:14" ht="12.75">
      <c r="B49" s="18"/>
      <c r="C49" s="153"/>
      <c r="D49" s="5"/>
      <c r="E49" s="5"/>
      <c r="F49" s="165"/>
      <c r="G49" s="165"/>
      <c r="H49" s="165"/>
      <c r="I49" s="165"/>
      <c r="J49" s="247"/>
      <c r="K49" s="252"/>
      <c r="L49" s="252"/>
      <c r="M49" s="255"/>
      <c r="N49" s="20"/>
    </row>
    <row r="50" spans="2:14" ht="12.75">
      <c r="B50" s="18"/>
      <c r="C50" s="153">
        <v>13</v>
      </c>
      <c r="D50" s="5"/>
      <c r="E50" s="171" t="s">
        <v>106</v>
      </c>
      <c r="F50" s="165"/>
      <c r="G50" s="165"/>
      <c r="H50" s="165"/>
      <c r="I50" s="165"/>
      <c r="J50" s="247"/>
      <c r="K50" s="252" t="s">
        <v>190</v>
      </c>
      <c r="L50" s="252"/>
      <c r="M50" s="255"/>
      <c r="N50" s="20"/>
    </row>
    <row r="51" spans="2:14" ht="12.75">
      <c r="B51" s="18"/>
      <c r="C51" s="153"/>
      <c r="D51" s="5"/>
      <c r="E51" s="5"/>
      <c r="F51" s="178"/>
      <c r="G51" s="178"/>
      <c r="H51" s="155"/>
      <c r="I51" s="155"/>
      <c r="J51" s="247"/>
      <c r="K51" s="252"/>
      <c r="L51" s="249"/>
      <c r="M51" s="255"/>
      <c r="N51" s="20"/>
    </row>
    <row r="52" spans="2:14" ht="12.75">
      <c r="B52" s="18"/>
      <c r="C52" s="153">
        <v>14</v>
      </c>
      <c r="D52" s="5"/>
      <c r="E52" s="156">
        <v>4</v>
      </c>
      <c r="F52" s="179" t="s">
        <v>11</v>
      </c>
      <c r="G52" s="178"/>
      <c r="H52" s="155"/>
      <c r="I52" s="155"/>
      <c r="J52" s="247"/>
      <c r="K52" s="252"/>
      <c r="L52" s="247"/>
      <c r="M52" s="255"/>
      <c r="N52" s="20"/>
    </row>
    <row r="53" spans="2:14" ht="12.75">
      <c r="B53" s="18"/>
      <c r="C53" s="153"/>
      <c r="D53" s="5"/>
      <c r="E53" s="5"/>
      <c r="F53" s="178"/>
      <c r="G53" s="178"/>
      <c r="H53" s="155"/>
      <c r="I53" s="155"/>
      <c r="J53" s="247"/>
      <c r="K53" s="252"/>
      <c r="L53" s="247"/>
      <c r="M53" s="255"/>
      <c r="N53" s="20"/>
    </row>
    <row r="54" spans="2:14" ht="12.75">
      <c r="B54" s="18"/>
      <c r="C54" s="153">
        <v>15</v>
      </c>
      <c r="D54" s="5"/>
      <c r="E54" s="150" t="s">
        <v>106</v>
      </c>
      <c r="F54" s="180" t="s">
        <v>12</v>
      </c>
      <c r="G54" s="178"/>
      <c r="H54" s="155"/>
      <c r="I54" s="155"/>
      <c r="J54" s="247"/>
      <c r="K54" s="252" t="s">
        <v>190</v>
      </c>
      <c r="L54" s="247"/>
      <c r="M54" s="255"/>
      <c r="N54" s="20"/>
    </row>
    <row r="55" spans="2:14" ht="12.75">
      <c r="B55" s="18"/>
      <c r="C55" s="153"/>
      <c r="D55" s="5"/>
      <c r="E55" s="150"/>
      <c r="F55" s="184"/>
      <c r="G55" s="178"/>
      <c r="H55" s="155"/>
      <c r="I55" s="155"/>
      <c r="J55" s="247"/>
      <c r="K55" s="252"/>
      <c r="L55" s="258"/>
      <c r="M55" s="255"/>
      <c r="N55" s="20"/>
    </row>
    <row r="56" spans="2:14" ht="12.75">
      <c r="B56" s="18"/>
      <c r="C56" s="153">
        <v>16</v>
      </c>
      <c r="D56" s="165"/>
      <c r="E56" s="150" t="s">
        <v>106</v>
      </c>
      <c r="F56" s="180" t="s">
        <v>111</v>
      </c>
      <c r="G56" s="182"/>
      <c r="H56" s="182"/>
      <c r="I56" s="182"/>
      <c r="J56" s="247">
        <v>5432727</v>
      </c>
      <c r="K56" s="252" t="s">
        <v>172</v>
      </c>
      <c r="L56" s="259"/>
      <c r="M56" s="255"/>
      <c r="N56" s="20"/>
    </row>
    <row r="57" spans="2:14" ht="12.75">
      <c r="B57" s="18"/>
      <c r="C57" s="153"/>
      <c r="D57" s="5"/>
      <c r="E57" s="150"/>
      <c r="F57" s="184"/>
      <c r="G57" s="128"/>
      <c r="H57" s="128"/>
      <c r="I57" s="128"/>
      <c r="J57" s="247"/>
      <c r="K57" s="252"/>
      <c r="L57" s="251"/>
      <c r="M57" s="255"/>
      <c r="N57" s="20"/>
    </row>
    <row r="58" spans="2:14" ht="12.75">
      <c r="B58" s="18"/>
      <c r="C58" s="164">
        <v>17</v>
      </c>
      <c r="D58" s="5"/>
      <c r="E58" s="162" t="s">
        <v>106</v>
      </c>
      <c r="F58" s="183" t="s">
        <v>13</v>
      </c>
      <c r="G58" s="128"/>
      <c r="H58" s="128"/>
      <c r="I58" s="128"/>
      <c r="J58" s="247"/>
      <c r="K58" s="252" t="s">
        <v>190</v>
      </c>
      <c r="L58" s="251"/>
      <c r="M58" s="255"/>
      <c r="N58" s="20"/>
    </row>
    <row r="59" spans="2:14" ht="12.75">
      <c r="B59" s="18"/>
      <c r="C59" s="153"/>
      <c r="D59" s="5"/>
      <c r="E59" s="150"/>
      <c r="F59" s="184"/>
      <c r="G59" s="165"/>
      <c r="H59" s="165"/>
      <c r="I59" s="165"/>
      <c r="J59" s="247"/>
      <c r="K59" s="252"/>
      <c r="L59" s="252"/>
      <c r="M59" s="255"/>
      <c r="N59" s="20"/>
    </row>
    <row r="60" spans="2:14" ht="12.75">
      <c r="B60" s="18"/>
      <c r="C60" s="153">
        <v>18</v>
      </c>
      <c r="D60" s="5"/>
      <c r="E60" s="150" t="s">
        <v>106</v>
      </c>
      <c r="F60" s="184" t="s">
        <v>143</v>
      </c>
      <c r="G60" s="165"/>
      <c r="H60" s="165"/>
      <c r="I60" s="165"/>
      <c r="J60" s="247"/>
      <c r="K60" s="252" t="s">
        <v>190</v>
      </c>
      <c r="L60" s="252"/>
      <c r="M60" s="255"/>
      <c r="N60" s="20"/>
    </row>
    <row r="61" spans="2:14" ht="12.75">
      <c r="B61" s="18"/>
      <c r="C61" s="153"/>
      <c r="D61" s="5"/>
      <c r="E61" s="150"/>
      <c r="F61" s="184"/>
      <c r="G61" s="178"/>
      <c r="H61" s="178"/>
      <c r="I61" s="178"/>
      <c r="J61" s="247"/>
      <c r="K61" s="252"/>
      <c r="L61" s="249"/>
      <c r="M61" s="255"/>
      <c r="N61" s="20"/>
    </row>
    <row r="62" spans="2:14" ht="12.75">
      <c r="B62" s="18"/>
      <c r="C62" s="153">
        <v>19</v>
      </c>
      <c r="D62" s="5"/>
      <c r="E62" s="150" t="s">
        <v>106</v>
      </c>
      <c r="F62" s="185" t="s">
        <v>14</v>
      </c>
      <c r="G62" s="178"/>
      <c r="H62" s="178"/>
      <c r="I62" s="178"/>
      <c r="J62" s="247"/>
      <c r="K62" s="252" t="s">
        <v>190</v>
      </c>
      <c r="L62" s="247"/>
      <c r="M62" s="255"/>
      <c r="N62" s="20"/>
    </row>
    <row r="63" spans="2:14" ht="12.75">
      <c r="B63" s="18"/>
      <c r="C63" s="153"/>
      <c r="D63" s="5"/>
      <c r="E63" s="150"/>
      <c r="F63" s="184"/>
      <c r="G63" s="178"/>
      <c r="H63" s="178"/>
      <c r="I63" s="178"/>
      <c r="J63" s="247"/>
      <c r="K63" s="252"/>
      <c r="L63" s="247"/>
      <c r="M63" s="255"/>
      <c r="N63" s="20"/>
    </row>
    <row r="64" spans="2:14" ht="12.75">
      <c r="B64" s="18"/>
      <c r="C64" s="153">
        <v>20</v>
      </c>
      <c r="D64" s="5"/>
      <c r="E64" s="162" t="s">
        <v>106</v>
      </c>
      <c r="F64" s="172" t="s">
        <v>15</v>
      </c>
      <c r="G64" s="178"/>
      <c r="H64" s="178"/>
      <c r="I64" s="178"/>
      <c r="J64" s="247"/>
      <c r="K64" s="252" t="s">
        <v>190</v>
      </c>
      <c r="L64" s="247"/>
      <c r="M64" s="255"/>
      <c r="N64" s="20"/>
    </row>
    <row r="65" spans="2:14" ht="12.75">
      <c r="B65" s="18"/>
      <c r="C65" s="153"/>
      <c r="D65" s="5"/>
      <c r="E65" s="150"/>
      <c r="F65" s="184"/>
      <c r="G65" s="182"/>
      <c r="H65" s="182"/>
      <c r="I65" s="182"/>
      <c r="J65" s="247"/>
      <c r="K65" s="252"/>
      <c r="L65" s="259"/>
      <c r="M65" s="255"/>
      <c r="N65" s="20"/>
    </row>
    <row r="66" spans="2:14" ht="12.75">
      <c r="B66" s="18"/>
      <c r="C66" s="153">
        <v>21</v>
      </c>
      <c r="D66" s="5"/>
      <c r="E66" s="162" t="s">
        <v>106</v>
      </c>
      <c r="F66" s="172" t="s">
        <v>245</v>
      </c>
      <c r="G66" s="5"/>
      <c r="H66" s="5"/>
      <c r="I66" s="5"/>
      <c r="J66" s="247">
        <v>-5432727</v>
      </c>
      <c r="K66" s="252" t="s">
        <v>172</v>
      </c>
      <c r="L66" s="247"/>
      <c r="M66" s="255"/>
      <c r="N66" s="20"/>
    </row>
    <row r="67" spans="2:14" ht="12.75">
      <c r="B67" s="18"/>
      <c r="C67" s="153"/>
      <c r="D67" s="5"/>
      <c r="E67" s="169"/>
      <c r="F67" s="170"/>
      <c r="G67" s="168"/>
      <c r="H67" s="5"/>
      <c r="I67" s="5"/>
      <c r="J67" s="247"/>
      <c r="K67" s="252"/>
      <c r="L67" s="247"/>
      <c r="M67" s="255"/>
      <c r="N67" s="20"/>
    </row>
    <row r="68" spans="2:14" ht="12.75">
      <c r="B68" s="18"/>
      <c r="C68" s="153">
        <v>22</v>
      </c>
      <c r="D68" s="5"/>
      <c r="E68" s="156">
        <v>5</v>
      </c>
      <c r="F68" s="179" t="s">
        <v>144</v>
      </c>
      <c r="G68" s="162"/>
      <c r="H68" s="5"/>
      <c r="I68" s="5"/>
      <c r="J68" s="247"/>
      <c r="K68" s="252" t="s">
        <v>190</v>
      </c>
      <c r="L68" s="247"/>
      <c r="M68" s="255"/>
      <c r="N68" s="20"/>
    </row>
    <row r="69" spans="2:14" ht="12.75">
      <c r="B69" s="18"/>
      <c r="C69" s="153"/>
      <c r="D69" s="5"/>
      <c r="E69" s="5"/>
      <c r="F69" s="5"/>
      <c r="G69" s="5"/>
      <c r="H69" s="5"/>
      <c r="I69" s="5"/>
      <c r="J69" s="247"/>
      <c r="K69" s="252"/>
      <c r="L69" s="247"/>
      <c r="M69" s="255"/>
      <c r="N69" s="20"/>
    </row>
    <row r="70" spans="2:14" ht="12.75">
      <c r="B70" s="18"/>
      <c r="C70" s="153">
        <v>23</v>
      </c>
      <c r="D70" s="5"/>
      <c r="E70" s="156">
        <v>6</v>
      </c>
      <c r="F70" s="179" t="s">
        <v>145</v>
      </c>
      <c r="G70" s="162"/>
      <c r="H70" s="5"/>
      <c r="I70" s="5"/>
      <c r="J70" s="247"/>
      <c r="K70" s="252" t="s">
        <v>190</v>
      </c>
      <c r="L70" s="247"/>
      <c r="M70" s="255"/>
      <c r="N70" s="20"/>
    </row>
    <row r="71" spans="2:14" ht="12.75">
      <c r="B71" s="18"/>
      <c r="C71" s="153"/>
      <c r="D71" s="5"/>
      <c r="E71" s="5"/>
      <c r="F71" s="5"/>
      <c r="G71" s="5"/>
      <c r="H71" s="5"/>
      <c r="I71" s="5"/>
      <c r="J71" s="247"/>
      <c r="K71" s="252"/>
      <c r="L71" s="247"/>
      <c r="M71" s="255"/>
      <c r="N71" s="20"/>
    </row>
    <row r="72" spans="2:14" ht="12.75">
      <c r="B72" s="18"/>
      <c r="C72" s="153">
        <v>24</v>
      </c>
      <c r="D72" s="5"/>
      <c r="E72" s="156">
        <v>7</v>
      </c>
      <c r="F72" s="179" t="s">
        <v>16</v>
      </c>
      <c r="G72" s="162"/>
      <c r="H72" s="5"/>
      <c r="I72" s="5"/>
      <c r="J72" s="247"/>
      <c r="K72" s="252" t="s">
        <v>190</v>
      </c>
      <c r="L72" s="247"/>
      <c r="M72" s="255"/>
      <c r="N72" s="20"/>
    </row>
    <row r="73" spans="2:14" ht="12.75">
      <c r="B73" s="18"/>
      <c r="C73" s="153"/>
      <c r="D73" s="5"/>
      <c r="E73" s="5"/>
      <c r="F73" s="5"/>
      <c r="G73" s="5"/>
      <c r="H73" s="5"/>
      <c r="I73" s="153"/>
      <c r="J73" s="247"/>
      <c r="K73" s="252"/>
      <c r="L73" s="247"/>
      <c r="M73" s="255"/>
      <c r="N73" s="20"/>
    </row>
    <row r="74" spans="2:14" ht="12.75">
      <c r="B74" s="18"/>
      <c r="C74" s="153">
        <v>25</v>
      </c>
      <c r="D74" s="5"/>
      <c r="E74" s="171" t="s">
        <v>106</v>
      </c>
      <c r="F74" s="162" t="s">
        <v>146</v>
      </c>
      <c r="G74" s="5"/>
      <c r="H74" s="5"/>
      <c r="I74" s="153"/>
      <c r="J74" s="247"/>
      <c r="K74" s="252" t="s">
        <v>190</v>
      </c>
      <c r="L74" s="247"/>
      <c r="M74" s="255"/>
      <c r="N74" s="20"/>
    </row>
    <row r="75" spans="2:14" ht="12.75">
      <c r="B75" s="18"/>
      <c r="C75" s="153"/>
      <c r="D75" s="5"/>
      <c r="E75" s="5"/>
      <c r="F75" s="5"/>
      <c r="G75" s="5"/>
      <c r="H75" s="5"/>
      <c r="I75" s="153"/>
      <c r="J75" s="247"/>
      <c r="K75" s="252"/>
      <c r="L75" s="247"/>
      <c r="M75" s="255"/>
      <c r="N75" s="20"/>
    </row>
    <row r="76" spans="2:14" ht="12.75">
      <c r="B76" s="18"/>
      <c r="C76" s="153">
        <v>26</v>
      </c>
      <c r="D76" s="5"/>
      <c r="E76" s="171" t="s">
        <v>106</v>
      </c>
      <c r="F76" s="5"/>
      <c r="G76" s="5"/>
      <c r="H76" s="5"/>
      <c r="I76" s="153"/>
      <c r="J76" s="247"/>
      <c r="K76" s="252" t="s">
        <v>190</v>
      </c>
      <c r="L76" s="247"/>
      <c r="M76" s="255"/>
      <c r="N76" s="20"/>
    </row>
    <row r="77" spans="2:14" ht="12.75">
      <c r="B77" s="18"/>
      <c r="C77" s="153"/>
      <c r="D77" s="5"/>
      <c r="E77" s="5"/>
      <c r="F77" s="162"/>
      <c r="G77" s="5"/>
      <c r="H77" s="5"/>
      <c r="I77" s="153"/>
      <c r="J77" s="247"/>
      <c r="K77" s="252"/>
      <c r="L77" s="247"/>
      <c r="M77" s="255"/>
      <c r="N77" s="20"/>
    </row>
    <row r="78" spans="2:14" ht="12.75">
      <c r="B78" s="18"/>
      <c r="C78" s="153">
        <v>27</v>
      </c>
      <c r="D78" s="5"/>
      <c r="E78" s="176" t="s">
        <v>4</v>
      </c>
      <c r="F78" s="176" t="s">
        <v>191</v>
      </c>
      <c r="G78" s="5"/>
      <c r="H78" s="5"/>
      <c r="I78" s="153"/>
      <c r="J78" s="247"/>
      <c r="K78" s="252" t="s">
        <v>190</v>
      </c>
      <c r="L78" s="247"/>
      <c r="M78" s="255"/>
      <c r="N78" s="20"/>
    </row>
    <row r="79" spans="2:14" ht="12.75">
      <c r="B79" s="18"/>
      <c r="C79" s="153"/>
      <c r="D79" s="5"/>
      <c r="E79" s="5"/>
      <c r="F79" s="178"/>
      <c r="G79" s="178"/>
      <c r="H79" s="5"/>
      <c r="I79" s="153"/>
      <c r="J79" s="247"/>
      <c r="K79" s="252"/>
      <c r="L79" s="247"/>
      <c r="M79" s="255"/>
      <c r="N79" s="20"/>
    </row>
    <row r="80" spans="2:14" ht="12.75">
      <c r="B80" s="18"/>
      <c r="C80" s="153">
        <v>28</v>
      </c>
      <c r="D80" s="5"/>
      <c r="E80" s="176">
        <v>1</v>
      </c>
      <c r="F80" s="186" t="s">
        <v>18</v>
      </c>
      <c r="G80" s="5"/>
      <c r="H80" s="5"/>
      <c r="I80" s="153"/>
      <c r="J80" s="247"/>
      <c r="K80" s="252" t="s">
        <v>190</v>
      </c>
      <c r="L80" s="247"/>
      <c r="M80" s="255"/>
      <c r="N80" s="20"/>
    </row>
    <row r="81" spans="2:14" ht="12.75">
      <c r="B81" s="18"/>
      <c r="C81" s="153"/>
      <c r="D81" s="5"/>
      <c r="E81" s="171" t="s">
        <v>106</v>
      </c>
      <c r="F81" s="263" t="s">
        <v>246</v>
      </c>
      <c r="G81" s="5"/>
      <c r="H81" s="5"/>
      <c r="I81" s="153"/>
      <c r="J81" s="247">
        <v>2087100</v>
      </c>
      <c r="K81" s="252" t="s">
        <v>172</v>
      </c>
      <c r="L81" s="247"/>
      <c r="M81" s="255"/>
      <c r="N81" s="20"/>
    </row>
    <row r="82" spans="2:14" ht="12.75">
      <c r="B82" s="18"/>
      <c r="C82" s="153">
        <v>29</v>
      </c>
      <c r="D82" s="5"/>
      <c r="E82" s="176">
        <v>2</v>
      </c>
      <c r="F82" s="176" t="s">
        <v>19</v>
      </c>
      <c r="G82" s="5"/>
      <c r="H82" s="5"/>
      <c r="I82" s="5"/>
      <c r="J82" s="247"/>
      <c r="K82" s="252" t="s">
        <v>190</v>
      </c>
      <c r="L82" s="247"/>
      <c r="M82" s="255"/>
      <c r="N82" s="20"/>
    </row>
    <row r="83" spans="2:14" ht="12.75">
      <c r="B83" s="18"/>
      <c r="C83" s="153"/>
      <c r="D83" s="5"/>
      <c r="E83" s="5"/>
      <c r="F83" s="5"/>
      <c r="G83" s="5"/>
      <c r="H83" s="5"/>
      <c r="I83" s="5"/>
      <c r="J83" s="247"/>
      <c r="K83" s="247"/>
      <c r="L83" s="247"/>
      <c r="M83" s="255"/>
      <c r="N83" s="20"/>
    </row>
    <row r="84" spans="2:14" ht="12.75">
      <c r="B84" s="18"/>
      <c r="C84" s="153"/>
      <c r="D84" s="5"/>
      <c r="E84" s="5"/>
      <c r="F84" s="5"/>
      <c r="G84" s="5" t="s">
        <v>192</v>
      </c>
      <c r="H84" s="5"/>
      <c r="I84" s="5"/>
      <c r="J84" s="247"/>
      <c r="K84" s="247"/>
      <c r="L84" s="247"/>
      <c r="M84" s="255"/>
      <c r="N84" s="20"/>
    </row>
    <row r="85" spans="2:14" ht="12.75">
      <c r="B85" s="18"/>
      <c r="C85" s="153"/>
      <c r="D85" s="5"/>
      <c r="E85" s="428" t="s">
        <v>2</v>
      </c>
      <c r="F85" s="428" t="s">
        <v>66</v>
      </c>
      <c r="G85" s="429" t="s">
        <v>193</v>
      </c>
      <c r="H85" s="430"/>
      <c r="I85" s="431"/>
      <c r="J85" s="432"/>
      <c r="K85" s="433"/>
      <c r="L85" s="433"/>
      <c r="M85" s="255"/>
      <c r="N85" s="20"/>
    </row>
    <row r="86" spans="2:14" ht="27" customHeight="1">
      <c r="B86" s="18"/>
      <c r="C86" s="153"/>
      <c r="D86" s="5"/>
      <c r="E86" s="428"/>
      <c r="F86" s="428"/>
      <c r="G86" s="413" t="s">
        <v>444</v>
      </c>
      <c r="H86" s="413" t="s">
        <v>445</v>
      </c>
      <c r="I86" s="413" t="s">
        <v>446</v>
      </c>
      <c r="J86" s="264"/>
      <c r="K86" s="265"/>
      <c r="L86" s="265"/>
      <c r="M86" s="255"/>
      <c r="N86" s="20"/>
    </row>
    <row r="87" spans="2:14" ht="12.75">
      <c r="B87" s="18"/>
      <c r="C87" s="153">
        <v>30</v>
      </c>
      <c r="D87" s="5"/>
      <c r="E87" s="187"/>
      <c r="F87" s="5" t="s">
        <v>24</v>
      </c>
      <c r="G87" s="187"/>
      <c r="H87" s="187"/>
      <c r="I87" s="187"/>
      <c r="J87" s="266"/>
      <c r="K87" s="251"/>
      <c r="L87" s="251"/>
      <c r="M87" s="255"/>
      <c r="N87" s="20"/>
    </row>
    <row r="88" spans="2:14" ht="12.75">
      <c r="B88" s="18"/>
      <c r="C88" s="153">
        <v>31</v>
      </c>
      <c r="D88" s="5"/>
      <c r="E88" s="187"/>
      <c r="F88" s="188" t="s">
        <v>5</v>
      </c>
      <c r="G88" s="260">
        <v>2135462</v>
      </c>
      <c r="H88" s="260">
        <v>0</v>
      </c>
      <c r="I88" s="260">
        <f>G88-H88</f>
        <v>2135462</v>
      </c>
      <c r="J88" s="266"/>
      <c r="K88" s="251"/>
      <c r="L88" s="251"/>
      <c r="M88" s="255"/>
      <c r="N88" s="20"/>
    </row>
    <row r="89" spans="2:14" ht="12.75">
      <c r="B89" s="18"/>
      <c r="C89" s="153">
        <v>32</v>
      </c>
      <c r="D89" s="5"/>
      <c r="E89" s="187"/>
      <c r="F89" s="188" t="s">
        <v>194</v>
      </c>
      <c r="G89" s="187"/>
      <c r="H89" s="187"/>
      <c r="I89" s="187"/>
      <c r="J89" s="266"/>
      <c r="K89" s="251"/>
      <c r="L89" s="251"/>
      <c r="M89" s="255"/>
      <c r="N89" s="20"/>
    </row>
    <row r="90" spans="2:14" ht="12.75">
      <c r="B90" s="18"/>
      <c r="C90" s="153">
        <v>33</v>
      </c>
      <c r="D90" s="5"/>
      <c r="E90" s="163"/>
      <c r="F90" s="188" t="s">
        <v>195</v>
      </c>
      <c r="G90" s="163"/>
      <c r="H90" s="163"/>
      <c r="I90" s="163"/>
      <c r="J90" s="267"/>
      <c r="K90" s="247"/>
      <c r="L90" s="247"/>
      <c r="M90" s="255"/>
      <c r="N90" s="20"/>
    </row>
    <row r="91" spans="2:14" ht="12.75">
      <c r="B91" s="18"/>
      <c r="C91" s="153"/>
      <c r="D91" s="5"/>
      <c r="E91" s="163"/>
      <c r="F91" s="163"/>
      <c r="G91" s="163"/>
      <c r="H91" s="163"/>
      <c r="I91" s="163"/>
      <c r="J91" s="267"/>
      <c r="K91" s="247"/>
      <c r="L91" s="247"/>
      <c r="M91" s="255"/>
      <c r="N91" s="20"/>
    </row>
    <row r="92" spans="2:14" ht="12.75">
      <c r="B92" s="18"/>
      <c r="C92" s="174"/>
      <c r="D92" s="19"/>
      <c r="E92" s="19"/>
      <c r="F92" s="176"/>
      <c r="G92" s="176"/>
      <c r="H92" s="250"/>
      <c r="I92" s="176"/>
      <c r="J92" s="250"/>
      <c r="K92" s="257"/>
      <c r="L92" s="250"/>
      <c r="M92" s="255"/>
      <c r="N92" s="20"/>
    </row>
    <row r="93" spans="2:14" ht="12.75">
      <c r="B93" s="18"/>
      <c r="C93" s="174"/>
      <c r="D93" s="19"/>
      <c r="E93" s="19"/>
      <c r="F93" s="176"/>
      <c r="G93" s="176"/>
      <c r="H93" s="176"/>
      <c r="I93" s="176"/>
      <c r="J93" s="250"/>
      <c r="K93" s="257"/>
      <c r="L93" s="250"/>
      <c r="M93" s="255"/>
      <c r="N93" s="20"/>
    </row>
    <row r="94" spans="2:14" ht="12.75">
      <c r="B94" s="18"/>
      <c r="C94" s="153">
        <v>34</v>
      </c>
      <c r="D94" s="5"/>
      <c r="E94" s="176">
        <v>3</v>
      </c>
      <c r="F94" s="176" t="s">
        <v>20</v>
      </c>
      <c r="G94" s="5"/>
      <c r="H94" s="5"/>
      <c r="I94" s="5"/>
      <c r="J94" s="247"/>
      <c r="K94" s="247" t="s">
        <v>190</v>
      </c>
      <c r="L94" s="250"/>
      <c r="M94" s="255"/>
      <c r="N94" s="20"/>
    </row>
    <row r="95" spans="2:14" ht="12.75">
      <c r="B95" s="18"/>
      <c r="C95" s="153"/>
      <c r="D95" s="5"/>
      <c r="E95" s="176"/>
      <c r="F95" s="176"/>
      <c r="G95" s="5"/>
      <c r="H95" s="5"/>
      <c r="I95" s="5"/>
      <c r="J95" s="247"/>
      <c r="K95" s="247"/>
      <c r="L95" s="250"/>
      <c r="M95" s="255"/>
      <c r="N95" s="20"/>
    </row>
    <row r="96" spans="2:14" ht="12.75">
      <c r="B96" s="18"/>
      <c r="C96" s="153">
        <v>35</v>
      </c>
      <c r="D96" s="19"/>
      <c r="E96" s="176">
        <v>4</v>
      </c>
      <c r="F96" s="176" t="s">
        <v>21</v>
      </c>
      <c r="G96" s="19"/>
      <c r="H96" s="19"/>
      <c r="I96" s="19"/>
      <c r="J96" s="247"/>
      <c r="K96" s="255" t="s">
        <v>190</v>
      </c>
      <c r="L96" s="250"/>
      <c r="M96" s="255"/>
      <c r="N96" s="20"/>
    </row>
    <row r="97" spans="2:14" ht="12.75">
      <c r="B97" s="18"/>
      <c r="C97" s="153"/>
      <c r="D97" s="19"/>
      <c r="E97" s="176"/>
      <c r="F97" s="176"/>
      <c r="G97" s="19"/>
      <c r="H97" s="19"/>
      <c r="I97" s="19"/>
      <c r="J97" s="247"/>
      <c r="K97" s="255"/>
      <c r="L97" s="250"/>
      <c r="M97" s="255"/>
      <c r="N97" s="20"/>
    </row>
    <row r="98" spans="2:14" ht="15">
      <c r="B98" s="18"/>
      <c r="C98" s="153">
        <v>36</v>
      </c>
      <c r="D98" s="19"/>
      <c r="E98" s="176">
        <v>5</v>
      </c>
      <c r="F98" s="176" t="s">
        <v>22</v>
      </c>
      <c r="G98" s="19"/>
      <c r="H98" s="10"/>
      <c r="I98" s="10"/>
      <c r="J98" s="247"/>
      <c r="K98" s="255" t="s">
        <v>190</v>
      </c>
      <c r="L98" s="250"/>
      <c r="M98" s="255"/>
      <c r="N98" s="20"/>
    </row>
    <row r="99" spans="2:14" ht="15">
      <c r="B99" s="18"/>
      <c r="C99" s="153"/>
      <c r="D99" s="19"/>
      <c r="E99" s="176"/>
      <c r="F99" s="176"/>
      <c r="G99" s="19"/>
      <c r="H99" s="10"/>
      <c r="I99" s="10"/>
      <c r="J99" s="247"/>
      <c r="K99" s="255"/>
      <c r="L99" s="250"/>
      <c r="M99" s="255"/>
      <c r="N99" s="20"/>
    </row>
    <row r="100" spans="2:14" ht="15">
      <c r="B100" s="18"/>
      <c r="C100" s="153">
        <v>37</v>
      </c>
      <c r="D100" s="19"/>
      <c r="E100" s="176">
        <v>6</v>
      </c>
      <c r="F100" s="176" t="s">
        <v>23</v>
      </c>
      <c r="G100" s="10"/>
      <c r="H100" s="10"/>
      <c r="I100" s="10"/>
      <c r="J100" s="247"/>
      <c r="K100" s="255" t="s">
        <v>190</v>
      </c>
      <c r="L100" s="250"/>
      <c r="M100" s="255"/>
      <c r="N100" s="20"/>
    </row>
    <row r="101" spans="2:14" ht="15">
      <c r="B101" s="18"/>
      <c r="C101" s="153"/>
      <c r="D101" s="19"/>
      <c r="E101" s="176"/>
      <c r="F101" s="176"/>
      <c r="G101" s="10"/>
      <c r="H101" s="10"/>
      <c r="I101" s="10"/>
      <c r="J101" s="255"/>
      <c r="K101" s="257"/>
      <c r="L101" s="250"/>
      <c r="M101" s="255"/>
      <c r="N101" s="20"/>
    </row>
    <row r="102" spans="2:14" ht="12.75">
      <c r="B102" s="18"/>
      <c r="C102" s="174"/>
      <c r="D102" s="150"/>
      <c r="E102" s="189" t="s">
        <v>3</v>
      </c>
      <c r="F102" s="157" t="s">
        <v>196</v>
      </c>
      <c r="G102" s="157"/>
      <c r="H102" s="190"/>
      <c r="I102" s="190"/>
      <c r="J102" s="255"/>
      <c r="K102" s="257"/>
      <c r="L102" s="250"/>
      <c r="M102" s="255"/>
      <c r="N102" s="20"/>
    </row>
    <row r="103" spans="2:14" ht="12.75">
      <c r="B103" s="18"/>
      <c r="C103" s="174"/>
      <c r="D103" s="150"/>
      <c r="E103" s="189"/>
      <c r="F103" s="157"/>
      <c r="G103" s="157"/>
      <c r="H103" s="190"/>
      <c r="I103" s="190"/>
      <c r="J103" s="255"/>
      <c r="K103" s="257"/>
      <c r="L103" s="250"/>
      <c r="M103" s="255"/>
      <c r="N103" s="20"/>
    </row>
    <row r="104" spans="2:14" ht="12.75">
      <c r="B104" s="18"/>
      <c r="C104" s="174">
        <v>40</v>
      </c>
      <c r="D104" s="150"/>
      <c r="E104" s="156">
        <v>1</v>
      </c>
      <c r="F104" s="179" t="s">
        <v>25</v>
      </c>
      <c r="G104" s="162"/>
      <c r="H104" s="191"/>
      <c r="I104" s="191"/>
      <c r="J104" s="247"/>
      <c r="K104" s="255" t="s">
        <v>190</v>
      </c>
      <c r="L104" s="250"/>
      <c r="M104" s="255"/>
      <c r="N104" s="20"/>
    </row>
    <row r="105" spans="2:14" ht="12.75">
      <c r="B105" s="18"/>
      <c r="C105" s="174"/>
      <c r="D105" s="150"/>
      <c r="E105" s="156"/>
      <c r="F105" s="179"/>
      <c r="G105" s="162"/>
      <c r="H105" s="191"/>
      <c r="I105" s="191"/>
      <c r="J105" s="247"/>
      <c r="K105" s="255"/>
      <c r="L105" s="250"/>
      <c r="M105" s="255"/>
      <c r="N105" s="20"/>
    </row>
    <row r="106" spans="2:14" ht="12.75">
      <c r="B106" s="4"/>
      <c r="C106" s="174">
        <v>41</v>
      </c>
      <c r="D106" s="150"/>
      <c r="E106" s="156">
        <v>2</v>
      </c>
      <c r="F106" s="179" t="s">
        <v>26</v>
      </c>
      <c r="G106" s="162"/>
      <c r="H106" s="150"/>
      <c r="I106" s="150"/>
      <c r="J106" s="247"/>
      <c r="K106" s="255" t="s">
        <v>190</v>
      </c>
      <c r="L106" s="247"/>
      <c r="M106" s="247"/>
      <c r="N106" s="6"/>
    </row>
    <row r="107" spans="2:14" ht="12.75">
      <c r="B107" s="4"/>
      <c r="C107" s="174"/>
      <c r="D107" s="150"/>
      <c r="E107" s="156"/>
      <c r="F107" s="179"/>
      <c r="G107" s="162"/>
      <c r="H107" s="150"/>
      <c r="I107" s="150"/>
      <c r="J107" s="247"/>
      <c r="K107" s="255"/>
      <c r="L107" s="247"/>
      <c r="M107" s="247"/>
      <c r="N107" s="6"/>
    </row>
    <row r="108" spans="2:14" ht="12.75">
      <c r="B108" s="4"/>
      <c r="C108" s="174">
        <v>42</v>
      </c>
      <c r="D108" s="150"/>
      <c r="E108" s="171" t="s">
        <v>106</v>
      </c>
      <c r="F108" s="172" t="s">
        <v>113</v>
      </c>
      <c r="G108" s="150"/>
      <c r="H108" s="150"/>
      <c r="I108" s="150"/>
      <c r="J108" s="247"/>
      <c r="K108" s="255" t="s">
        <v>190</v>
      </c>
      <c r="L108" s="247"/>
      <c r="M108" s="247"/>
      <c r="N108" s="6"/>
    </row>
    <row r="109" spans="2:14" ht="12.75">
      <c r="B109" s="4"/>
      <c r="C109" s="174"/>
      <c r="D109" s="150"/>
      <c r="E109" s="171"/>
      <c r="F109" s="172"/>
      <c r="G109" s="150"/>
      <c r="H109" s="150"/>
      <c r="I109" s="150"/>
      <c r="J109" s="247"/>
      <c r="K109" s="255"/>
      <c r="L109" s="247"/>
      <c r="M109" s="247"/>
      <c r="N109" s="6"/>
    </row>
    <row r="110" spans="2:14" ht="12.75">
      <c r="B110" s="4"/>
      <c r="C110" s="174">
        <v>43</v>
      </c>
      <c r="D110" s="150"/>
      <c r="E110" s="171" t="s">
        <v>106</v>
      </c>
      <c r="F110" s="172" t="s">
        <v>139</v>
      </c>
      <c r="G110" s="150"/>
      <c r="H110" s="150"/>
      <c r="I110" s="150"/>
      <c r="J110" s="247"/>
      <c r="K110" s="255" t="s">
        <v>190</v>
      </c>
      <c r="L110" s="247"/>
      <c r="M110" s="247"/>
      <c r="N110" s="6"/>
    </row>
    <row r="111" spans="2:14" ht="12.75">
      <c r="B111" s="4"/>
      <c r="C111" s="174"/>
      <c r="D111" s="150"/>
      <c r="E111" s="171"/>
      <c r="F111" s="172"/>
      <c r="G111" s="150"/>
      <c r="H111" s="150"/>
      <c r="I111" s="150"/>
      <c r="J111" s="247"/>
      <c r="K111" s="255"/>
      <c r="L111" s="247"/>
      <c r="M111" s="247"/>
      <c r="N111" s="6"/>
    </row>
    <row r="112" spans="2:14" ht="12.75">
      <c r="B112" s="4"/>
      <c r="C112" s="174">
        <v>44</v>
      </c>
      <c r="D112" s="150"/>
      <c r="E112" s="156">
        <v>3</v>
      </c>
      <c r="F112" s="179" t="s">
        <v>27</v>
      </c>
      <c r="G112" s="162"/>
      <c r="H112" s="150"/>
      <c r="I112" s="150"/>
      <c r="J112" s="247"/>
      <c r="K112" s="255" t="s">
        <v>190</v>
      </c>
      <c r="L112" s="247"/>
      <c r="M112" s="247"/>
      <c r="N112" s="6"/>
    </row>
    <row r="113" spans="2:14" ht="12.75">
      <c r="B113" s="4"/>
      <c r="C113" s="174"/>
      <c r="D113" s="150"/>
      <c r="E113" s="156"/>
      <c r="F113" s="179"/>
      <c r="G113" s="162"/>
      <c r="H113" s="150"/>
      <c r="I113" s="150"/>
      <c r="J113" s="247"/>
      <c r="K113" s="255"/>
      <c r="L113" s="247"/>
      <c r="M113" s="247"/>
      <c r="N113" s="6"/>
    </row>
    <row r="114" spans="2:14" ht="12.75">
      <c r="B114" s="4"/>
      <c r="C114" s="174">
        <v>45</v>
      </c>
      <c r="D114" s="150"/>
      <c r="E114" s="171" t="s">
        <v>106</v>
      </c>
      <c r="F114" s="172" t="s">
        <v>147</v>
      </c>
      <c r="G114" s="150"/>
      <c r="H114" s="150"/>
      <c r="I114" s="150"/>
      <c r="J114" s="247">
        <v>489132241</v>
      </c>
      <c r="K114" s="252" t="s">
        <v>172</v>
      </c>
      <c r="L114" s="247"/>
      <c r="M114" s="247"/>
      <c r="N114" s="6"/>
    </row>
    <row r="115" spans="2:14" ht="12.75">
      <c r="B115" s="4"/>
      <c r="C115" s="174"/>
      <c r="D115" s="150"/>
      <c r="E115" s="171"/>
      <c r="F115" s="422" t="s">
        <v>171</v>
      </c>
      <c r="G115" s="422"/>
      <c r="H115" s="5"/>
      <c r="I115" s="153" t="s">
        <v>2</v>
      </c>
      <c r="J115" s="247"/>
      <c r="K115" s="252" t="s">
        <v>172</v>
      </c>
      <c r="L115" s="247"/>
      <c r="M115" s="247"/>
      <c r="N115" s="6"/>
    </row>
    <row r="116" spans="2:14" ht="12.75">
      <c r="B116" s="4"/>
      <c r="C116" s="174"/>
      <c r="D116" s="150"/>
      <c r="E116" s="171"/>
      <c r="F116" s="422" t="s">
        <v>173</v>
      </c>
      <c r="G116" s="422"/>
      <c r="H116" s="5"/>
      <c r="I116" s="153" t="s">
        <v>2</v>
      </c>
      <c r="J116" s="254"/>
      <c r="K116" s="252" t="s">
        <v>172</v>
      </c>
      <c r="L116" s="254"/>
      <c r="M116" s="247"/>
      <c r="N116" s="6"/>
    </row>
    <row r="117" spans="2:14" ht="12.75">
      <c r="B117" s="4"/>
      <c r="C117" s="174"/>
      <c r="D117" s="150"/>
      <c r="E117" s="171"/>
      <c r="F117" s="5" t="s">
        <v>174</v>
      </c>
      <c r="G117" s="5"/>
      <c r="H117" s="5"/>
      <c r="I117" s="153" t="s">
        <v>2</v>
      </c>
      <c r="J117" s="254"/>
      <c r="K117" s="252" t="s">
        <v>172</v>
      </c>
      <c r="L117" s="254"/>
      <c r="M117" s="247"/>
      <c r="N117" s="6"/>
    </row>
    <row r="118" spans="2:14" ht="12.75">
      <c r="B118" s="4"/>
      <c r="C118" s="174"/>
      <c r="D118" s="150"/>
      <c r="E118" s="171"/>
      <c r="F118" s="5" t="s">
        <v>175</v>
      </c>
      <c r="G118" s="5"/>
      <c r="H118" s="5"/>
      <c r="I118" s="153" t="s">
        <v>2</v>
      </c>
      <c r="J118" s="254"/>
      <c r="K118" s="252" t="s">
        <v>172</v>
      </c>
      <c r="L118" s="254"/>
      <c r="M118" s="247"/>
      <c r="N118" s="6"/>
    </row>
    <row r="119" spans="2:14" ht="12.75">
      <c r="B119" s="4"/>
      <c r="C119" s="174"/>
      <c r="D119" s="150"/>
      <c r="E119" s="171"/>
      <c r="F119" s="5" t="s">
        <v>176</v>
      </c>
      <c r="G119" s="5"/>
      <c r="H119" s="5"/>
      <c r="I119" s="153" t="s">
        <v>2</v>
      </c>
      <c r="J119" s="254"/>
      <c r="K119" s="252" t="s">
        <v>172</v>
      </c>
      <c r="L119" s="254"/>
      <c r="M119" s="247"/>
      <c r="N119" s="6"/>
    </row>
    <row r="120" spans="2:14" ht="12.75">
      <c r="B120" s="4"/>
      <c r="C120" s="174"/>
      <c r="D120" s="150"/>
      <c r="E120" s="171"/>
      <c r="F120" s="5" t="s">
        <v>177</v>
      </c>
      <c r="G120" s="5"/>
      <c r="H120" s="5"/>
      <c r="I120" s="153" t="s">
        <v>2</v>
      </c>
      <c r="J120" s="254"/>
      <c r="K120" s="252" t="s">
        <v>172</v>
      </c>
      <c r="L120" s="254"/>
      <c r="M120" s="247"/>
      <c r="N120" s="6"/>
    </row>
    <row r="121" spans="2:14" ht="12.75">
      <c r="B121" s="4"/>
      <c r="C121" s="174"/>
      <c r="D121" s="150"/>
      <c r="E121" s="171"/>
      <c r="F121" s="423" t="s">
        <v>178</v>
      </c>
      <c r="G121" s="423"/>
      <c r="H121" s="5"/>
      <c r="I121" s="153" t="s">
        <v>2</v>
      </c>
      <c r="J121" s="254"/>
      <c r="K121" s="252" t="s">
        <v>172</v>
      </c>
      <c r="L121" s="254"/>
      <c r="M121" s="247"/>
      <c r="N121" s="6"/>
    </row>
    <row r="122" spans="2:14" ht="12.75">
      <c r="B122" s="4"/>
      <c r="C122" s="174"/>
      <c r="D122" s="150"/>
      <c r="E122" s="171"/>
      <c r="F122" s="173" t="s">
        <v>197</v>
      </c>
      <c r="G122" s="5"/>
      <c r="H122" s="5"/>
      <c r="I122" s="153" t="s">
        <v>2</v>
      </c>
      <c r="J122" s="254"/>
      <c r="K122" s="252" t="s">
        <v>172</v>
      </c>
      <c r="L122" s="254"/>
      <c r="M122" s="247"/>
      <c r="N122" s="6"/>
    </row>
    <row r="123" spans="2:14" ht="12.75">
      <c r="B123" s="4"/>
      <c r="C123" s="174"/>
      <c r="D123" s="150"/>
      <c r="E123" s="171"/>
      <c r="F123" s="173" t="s">
        <v>180</v>
      </c>
      <c r="G123" s="5"/>
      <c r="H123" s="5"/>
      <c r="I123" s="153" t="s">
        <v>2</v>
      </c>
      <c r="J123" s="254"/>
      <c r="K123" s="252" t="s">
        <v>172</v>
      </c>
      <c r="L123" s="254"/>
      <c r="M123" s="247"/>
      <c r="N123" s="6"/>
    </row>
    <row r="124" spans="2:14" ht="12.75">
      <c r="B124" s="4"/>
      <c r="C124" s="174"/>
      <c r="D124" s="150"/>
      <c r="E124" s="171"/>
      <c r="F124" s="172"/>
      <c r="G124" s="150"/>
      <c r="H124" s="150"/>
      <c r="I124" s="150"/>
      <c r="J124" s="247"/>
      <c r="K124" s="255"/>
      <c r="L124" s="247"/>
      <c r="M124" s="247"/>
      <c r="N124" s="6"/>
    </row>
    <row r="125" spans="2:14" ht="12.75">
      <c r="B125" s="4"/>
      <c r="C125" s="174">
        <v>46</v>
      </c>
      <c r="D125" s="150"/>
      <c r="E125" s="171" t="s">
        <v>106</v>
      </c>
      <c r="F125" s="172" t="s">
        <v>148</v>
      </c>
      <c r="G125" s="150"/>
      <c r="H125" s="150"/>
      <c r="I125" s="150"/>
      <c r="J125" s="247">
        <v>9098325</v>
      </c>
      <c r="K125" s="252" t="s">
        <v>172</v>
      </c>
      <c r="L125" s="247"/>
      <c r="M125" s="247"/>
      <c r="N125" s="6"/>
    </row>
    <row r="126" spans="2:14" ht="12.75">
      <c r="B126" s="4"/>
      <c r="C126" s="174"/>
      <c r="D126" s="150"/>
      <c r="E126" s="171"/>
      <c r="F126" s="172"/>
      <c r="G126" s="150"/>
      <c r="H126" s="150"/>
      <c r="I126" s="150"/>
      <c r="J126" s="247"/>
      <c r="K126" s="255"/>
      <c r="L126" s="247"/>
      <c r="M126" s="247"/>
      <c r="N126" s="6"/>
    </row>
    <row r="127" spans="2:14" ht="12.75">
      <c r="B127" s="4"/>
      <c r="C127" s="174">
        <v>47</v>
      </c>
      <c r="D127" s="150"/>
      <c r="E127" s="171" t="s">
        <v>106</v>
      </c>
      <c r="F127" s="172" t="s">
        <v>114</v>
      </c>
      <c r="G127" s="150"/>
      <c r="H127" s="150"/>
      <c r="I127" s="150"/>
      <c r="J127" s="247">
        <v>1484861</v>
      </c>
      <c r="K127" s="252" t="s">
        <v>172</v>
      </c>
      <c r="L127" s="247"/>
      <c r="M127" s="247"/>
      <c r="N127" s="6"/>
    </row>
    <row r="128" spans="2:14" ht="12.75">
      <c r="B128" s="4"/>
      <c r="C128" s="174"/>
      <c r="D128" s="150"/>
      <c r="E128" s="171"/>
      <c r="F128" s="172"/>
      <c r="G128" s="150"/>
      <c r="H128" s="150"/>
      <c r="I128" s="150"/>
      <c r="J128" s="247"/>
      <c r="K128" s="255"/>
      <c r="L128" s="247"/>
      <c r="M128" s="247"/>
      <c r="N128" s="6"/>
    </row>
    <row r="129" spans="2:14" ht="12.75">
      <c r="B129" s="4"/>
      <c r="C129" s="174">
        <v>48</v>
      </c>
      <c r="D129" s="150"/>
      <c r="E129" s="171" t="s">
        <v>106</v>
      </c>
      <c r="F129" s="172" t="s">
        <v>115</v>
      </c>
      <c r="G129" s="150"/>
      <c r="H129" s="150"/>
      <c r="I129" s="150"/>
      <c r="J129" s="247">
        <v>879448</v>
      </c>
      <c r="K129" s="252" t="s">
        <v>172</v>
      </c>
      <c r="L129" s="247"/>
      <c r="M129" s="247"/>
      <c r="N129" s="6"/>
    </row>
    <row r="130" spans="2:14" ht="12.75">
      <c r="B130" s="4"/>
      <c r="C130" s="174"/>
      <c r="D130" s="150"/>
      <c r="E130" s="171"/>
      <c r="F130" s="172"/>
      <c r="G130" s="150"/>
      <c r="H130" s="150"/>
      <c r="I130" s="150"/>
      <c r="J130" s="247"/>
      <c r="K130" s="255"/>
      <c r="L130" s="247"/>
      <c r="M130" s="247"/>
      <c r="N130" s="6"/>
    </row>
    <row r="131" spans="2:14" ht="12.75">
      <c r="B131" s="4"/>
      <c r="C131" s="174">
        <v>49</v>
      </c>
      <c r="D131" s="150"/>
      <c r="E131" s="171" t="s">
        <v>106</v>
      </c>
      <c r="F131" s="172" t="s">
        <v>116</v>
      </c>
      <c r="G131" s="150"/>
      <c r="H131" s="150"/>
      <c r="I131" s="150"/>
      <c r="J131" s="247">
        <v>36517416</v>
      </c>
      <c r="K131" s="252" t="s">
        <v>172</v>
      </c>
      <c r="L131" s="247"/>
      <c r="M131" s="247"/>
      <c r="N131" s="6"/>
    </row>
    <row r="132" spans="2:14" ht="12.75">
      <c r="B132" s="4"/>
      <c r="C132" s="174"/>
      <c r="D132" s="150"/>
      <c r="E132" s="171"/>
      <c r="F132" s="172"/>
      <c r="G132" s="150"/>
      <c r="H132" s="150"/>
      <c r="I132" s="150"/>
      <c r="J132" s="247"/>
      <c r="K132" s="255"/>
      <c r="L132" s="247"/>
      <c r="M132" s="247"/>
      <c r="N132" s="6"/>
    </row>
    <row r="133" spans="2:14" ht="12.75">
      <c r="B133" s="4"/>
      <c r="C133" s="174">
        <v>50</v>
      </c>
      <c r="D133" s="150"/>
      <c r="E133" s="171" t="s">
        <v>106</v>
      </c>
      <c r="F133" s="172" t="s">
        <v>117</v>
      </c>
      <c r="G133" s="150"/>
      <c r="H133" s="150"/>
      <c r="I133" s="150"/>
      <c r="J133" s="247">
        <v>53669</v>
      </c>
      <c r="K133" s="252" t="s">
        <v>172</v>
      </c>
      <c r="L133" s="247"/>
      <c r="M133" s="247"/>
      <c r="N133" s="6"/>
    </row>
    <row r="134" spans="2:14" ht="12.75">
      <c r="B134" s="4"/>
      <c r="C134" s="174"/>
      <c r="D134" s="150"/>
      <c r="E134" s="171"/>
      <c r="F134" s="172"/>
      <c r="G134" s="150"/>
      <c r="H134" s="150"/>
      <c r="I134" s="150"/>
      <c r="J134" s="247"/>
      <c r="K134" s="255"/>
      <c r="L134" s="247"/>
      <c r="M134" s="247"/>
      <c r="N134" s="6"/>
    </row>
    <row r="135" spans="2:14" ht="12.75">
      <c r="B135" s="4"/>
      <c r="C135" s="174">
        <v>51</v>
      </c>
      <c r="D135" s="150"/>
      <c r="E135" s="171" t="s">
        <v>106</v>
      </c>
      <c r="F135" s="172" t="s">
        <v>118</v>
      </c>
      <c r="G135" s="150"/>
      <c r="H135" s="150"/>
      <c r="I135" s="150"/>
      <c r="J135" s="247"/>
      <c r="K135" s="255" t="s">
        <v>190</v>
      </c>
      <c r="L135" s="247"/>
      <c r="M135" s="247"/>
      <c r="N135" s="6"/>
    </row>
    <row r="136" spans="2:14" ht="12.75">
      <c r="B136" s="4"/>
      <c r="C136" s="174"/>
      <c r="D136" s="150"/>
      <c r="E136" s="171"/>
      <c r="F136" s="172"/>
      <c r="G136" s="150"/>
      <c r="H136" s="150"/>
      <c r="I136" s="150"/>
      <c r="J136" s="247"/>
      <c r="K136" s="255"/>
      <c r="L136" s="247"/>
      <c r="M136" s="247"/>
      <c r="N136" s="6"/>
    </row>
    <row r="137" spans="2:14" ht="12.75">
      <c r="B137" s="4"/>
      <c r="C137" s="174">
        <v>52</v>
      </c>
      <c r="D137" s="150"/>
      <c r="E137" s="171" t="s">
        <v>106</v>
      </c>
      <c r="F137" s="172" t="s">
        <v>112</v>
      </c>
      <c r="G137" s="150"/>
      <c r="H137" s="150"/>
      <c r="I137" s="150"/>
      <c r="J137" s="247">
        <v>9537068</v>
      </c>
      <c r="K137" s="257" t="s">
        <v>172</v>
      </c>
      <c r="L137" s="247"/>
      <c r="M137" s="247"/>
      <c r="N137" s="6"/>
    </row>
    <row r="138" spans="2:14" ht="12.75">
      <c r="B138" s="4"/>
      <c r="C138" s="174"/>
      <c r="D138" s="150"/>
      <c r="E138" s="171"/>
      <c r="F138" s="172"/>
      <c r="G138" s="150"/>
      <c r="H138" s="150"/>
      <c r="I138" s="150"/>
      <c r="J138" s="247"/>
      <c r="K138" s="255"/>
      <c r="L138" s="247"/>
      <c r="M138" s="247"/>
      <c r="N138" s="6"/>
    </row>
    <row r="139" spans="2:14" ht="12.75">
      <c r="B139" s="4"/>
      <c r="C139" s="174">
        <v>53</v>
      </c>
      <c r="D139" s="150"/>
      <c r="E139" s="171" t="s">
        <v>106</v>
      </c>
      <c r="F139" s="172" t="s">
        <v>121</v>
      </c>
      <c r="G139" s="150"/>
      <c r="H139" s="150"/>
      <c r="I139" s="150"/>
      <c r="J139" s="247"/>
      <c r="K139" s="255" t="s">
        <v>190</v>
      </c>
      <c r="L139" s="247"/>
      <c r="M139" s="247"/>
      <c r="N139" s="6"/>
    </row>
    <row r="140" spans="2:14" ht="12.75">
      <c r="B140" s="4"/>
      <c r="C140" s="174"/>
      <c r="D140" s="150"/>
      <c r="E140" s="171"/>
      <c r="F140" s="172"/>
      <c r="G140" s="150"/>
      <c r="H140" s="150"/>
      <c r="I140" s="150"/>
      <c r="J140" s="247"/>
      <c r="K140" s="255"/>
      <c r="L140" s="247"/>
      <c r="M140" s="247"/>
      <c r="N140" s="6"/>
    </row>
    <row r="141" spans="2:14" ht="12.75">
      <c r="B141" s="4"/>
      <c r="C141" s="174">
        <v>54</v>
      </c>
      <c r="D141" s="150"/>
      <c r="E141" s="171" t="s">
        <v>106</v>
      </c>
      <c r="F141" s="172" t="s">
        <v>120</v>
      </c>
      <c r="G141" s="150"/>
      <c r="H141" s="150"/>
      <c r="I141" s="150"/>
      <c r="J141" s="247">
        <v>6651949</v>
      </c>
      <c r="K141" s="252" t="s">
        <v>172</v>
      </c>
      <c r="L141" s="247"/>
      <c r="M141" s="247"/>
      <c r="N141" s="6"/>
    </row>
    <row r="142" spans="2:14" ht="12.75">
      <c r="B142" s="4"/>
      <c r="C142" s="174"/>
      <c r="D142" s="150"/>
      <c r="E142" s="171"/>
      <c r="F142" s="172"/>
      <c r="G142" s="150"/>
      <c r="H142" s="150"/>
      <c r="I142" s="150"/>
      <c r="J142" s="247"/>
      <c r="K142" s="255"/>
      <c r="L142" s="247"/>
      <c r="M142" s="247"/>
      <c r="N142" s="6"/>
    </row>
    <row r="143" spans="2:14" ht="12.75">
      <c r="B143" s="4"/>
      <c r="C143" s="174"/>
      <c r="D143" s="150"/>
      <c r="E143" s="171" t="s">
        <v>106</v>
      </c>
      <c r="F143" s="172" t="s">
        <v>247</v>
      </c>
      <c r="G143" s="150"/>
      <c r="H143" s="150"/>
      <c r="I143" s="150"/>
      <c r="J143" s="247">
        <v>412962539</v>
      </c>
      <c r="K143" s="252" t="s">
        <v>172</v>
      </c>
      <c r="L143" s="247"/>
      <c r="M143" s="247"/>
      <c r="N143" s="6"/>
    </row>
    <row r="144" spans="2:14" ht="12.75">
      <c r="B144" s="4"/>
      <c r="C144" s="174">
        <v>55</v>
      </c>
      <c r="D144" s="150"/>
      <c r="E144" s="156">
        <v>4</v>
      </c>
      <c r="F144" s="179" t="s">
        <v>28</v>
      </c>
      <c r="G144" s="162"/>
      <c r="H144" s="150"/>
      <c r="I144" s="150"/>
      <c r="J144" s="247"/>
      <c r="K144" s="255" t="s">
        <v>190</v>
      </c>
      <c r="L144" s="247"/>
      <c r="M144" s="247"/>
      <c r="N144" s="6"/>
    </row>
    <row r="145" spans="2:14" ht="12.75">
      <c r="B145" s="4"/>
      <c r="C145" s="174"/>
      <c r="D145" s="150"/>
      <c r="E145" s="156"/>
      <c r="F145" s="179"/>
      <c r="G145" s="162"/>
      <c r="H145" s="150"/>
      <c r="I145" s="150"/>
      <c r="J145" s="247"/>
      <c r="K145" s="255"/>
      <c r="L145" s="247"/>
      <c r="M145" s="247"/>
      <c r="N145" s="6"/>
    </row>
    <row r="146" spans="2:14" ht="12.75">
      <c r="B146" s="4"/>
      <c r="C146" s="174">
        <v>56</v>
      </c>
      <c r="D146" s="150"/>
      <c r="E146" s="156">
        <v>5</v>
      </c>
      <c r="F146" s="179" t="s">
        <v>150</v>
      </c>
      <c r="G146" s="162"/>
      <c r="H146" s="150"/>
      <c r="I146" s="150"/>
      <c r="J146" s="247">
        <v>102391330</v>
      </c>
      <c r="K146" s="252" t="s">
        <v>172</v>
      </c>
      <c r="L146" s="247"/>
      <c r="M146" s="247"/>
      <c r="N146" s="6"/>
    </row>
    <row r="147" spans="2:14" ht="12.75">
      <c r="B147" s="4"/>
      <c r="C147" s="174"/>
      <c r="D147" s="150"/>
      <c r="E147" s="156"/>
      <c r="F147" s="179"/>
      <c r="G147" s="162"/>
      <c r="H147" s="150"/>
      <c r="I147" s="150"/>
      <c r="J147" s="247"/>
      <c r="K147" s="255"/>
      <c r="L147" s="247"/>
      <c r="M147" s="247"/>
      <c r="N147" s="6"/>
    </row>
    <row r="148" spans="2:14" ht="12.75">
      <c r="B148" s="4"/>
      <c r="C148" s="174"/>
      <c r="D148" s="150"/>
      <c r="E148" s="191" t="s">
        <v>4</v>
      </c>
      <c r="F148" s="157" t="s">
        <v>198</v>
      </c>
      <c r="G148" s="157"/>
      <c r="H148" s="150"/>
      <c r="I148" s="150"/>
      <c r="J148" s="247"/>
      <c r="K148" s="255" t="s">
        <v>190</v>
      </c>
      <c r="L148" s="247"/>
      <c r="M148" s="247"/>
      <c r="N148" s="6"/>
    </row>
    <row r="149" spans="2:14" ht="12.75">
      <c r="B149" s="4"/>
      <c r="C149" s="174"/>
      <c r="D149" s="150"/>
      <c r="E149" s="191"/>
      <c r="F149" s="157"/>
      <c r="G149" s="157"/>
      <c r="H149" s="150"/>
      <c r="I149" s="150"/>
      <c r="J149" s="247"/>
      <c r="K149" s="255"/>
      <c r="L149" s="247"/>
      <c r="M149" s="247"/>
      <c r="N149" s="6"/>
    </row>
    <row r="150" spans="2:14" ht="12.75">
      <c r="B150" s="4"/>
      <c r="C150" s="174">
        <v>58</v>
      </c>
      <c r="D150" s="150"/>
      <c r="E150" s="156">
        <v>1</v>
      </c>
      <c r="F150" s="179" t="s">
        <v>33</v>
      </c>
      <c r="G150" s="157"/>
      <c r="H150" s="150"/>
      <c r="I150" s="150"/>
      <c r="J150" s="247"/>
      <c r="K150" s="255" t="s">
        <v>190</v>
      </c>
      <c r="L150" s="247"/>
      <c r="M150" s="247"/>
      <c r="N150" s="6"/>
    </row>
    <row r="151" spans="2:14" ht="12.75">
      <c r="B151" s="4"/>
      <c r="C151" s="174"/>
      <c r="D151" s="150"/>
      <c r="E151" s="156"/>
      <c r="F151" s="179"/>
      <c r="G151" s="157"/>
      <c r="H151" s="150"/>
      <c r="I151" s="150"/>
      <c r="J151" s="247"/>
      <c r="K151" s="255"/>
      <c r="L151" s="247"/>
      <c r="M151" s="247"/>
      <c r="N151" s="6"/>
    </row>
    <row r="152" spans="2:14" ht="12.75">
      <c r="B152" s="4"/>
      <c r="C152" s="174">
        <v>59</v>
      </c>
      <c r="D152" s="150"/>
      <c r="E152" s="171" t="s">
        <v>106</v>
      </c>
      <c r="F152" s="172" t="s">
        <v>34</v>
      </c>
      <c r="G152" s="150"/>
      <c r="H152" s="150"/>
      <c r="I152" s="150"/>
      <c r="J152" s="247">
        <v>81846830</v>
      </c>
      <c r="K152" s="252" t="s">
        <v>172</v>
      </c>
      <c r="L152" s="247"/>
      <c r="M152" s="247"/>
      <c r="N152" s="6"/>
    </row>
    <row r="153" spans="2:14" ht="12.75">
      <c r="B153" s="4"/>
      <c r="C153" s="174"/>
      <c r="D153" s="150"/>
      <c r="E153" s="171"/>
      <c r="F153" s="172"/>
      <c r="G153" s="150"/>
      <c r="H153" s="150"/>
      <c r="I153" s="150"/>
      <c r="J153" s="247"/>
      <c r="K153" s="255"/>
      <c r="L153" s="247"/>
      <c r="M153" s="247"/>
      <c r="N153" s="6"/>
    </row>
    <row r="154" spans="2:14" ht="12.75">
      <c r="B154" s="4"/>
      <c r="C154" s="174">
        <v>60</v>
      </c>
      <c r="D154" s="150"/>
      <c r="E154" s="171" t="s">
        <v>106</v>
      </c>
      <c r="F154" s="172" t="s">
        <v>31</v>
      </c>
      <c r="G154" s="150"/>
      <c r="H154" s="150"/>
      <c r="I154" s="150"/>
      <c r="J154" s="247"/>
      <c r="K154" s="255" t="s">
        <v>190</v>
      </c>
      <c r="L154" s="247"/>
      <c r="M154" s="247"/>
      <c r="N154" s="6"/>
    </row>
    <row r="155" spans="2:14" ht="12.75">
      <c r="B155" s="4"/>
      <c r="C155" s="174"/>
      <c r="D155" s="150"/>
      <c r="E155" s="171"/>
      <c r="F155" s="172"/>
      <c r="G155" s="150"/>
      <c r="H155" s="150"/>
      <c r="I155" s="150"/>
      <c r="J155" s="247"/>
      <c r="K155" s="255"/>
      <c r="L155" s="247"/>
      <c r="M155" s="247"/>
      <c r="N155" s="6"/>
    </row>
    <row r="156" spans="2:14" ht="12.75">
      <c r="B156" s="4"/>
      <c r="C156" s="174">
        <v>61</v>
      </c>
      <c r="D156" s="150"/>
      <c r="E156" s="156">
        <v>2</v>
      </c>
      <c r="F156" s="179" t="s">
        <v>35</v>
      </c>
      <c r="G156" s="162"/>
      <c r="H156" s="150"/>
      <c r="I156" s="150"/>
      <c r="J156" s="247"/>
      <c r="K156" s="255" t="s">
        <v>190</v>
      </c>
      <c r="L156" s="247"/>
      <c r="M156" s="247"/>
      <c r="N156" s="6"/>
    </row>
    <row r="157" spans="2:14" ht="12.75">
      <c r="B157" s="4"/>
      <c r="C157" s="174"/>
      <c r="D157" s="150"/>
      <c r="E157" s="156"/>
      <c r="F157" s="179"/>
      <c r="G157" s="162"/>
      <c r="H157" s="150"/>
      <c r="I157" s="150"/>
      <c r="J157" s="247"/>
      <c r="K157" s="255"/>
      <c r="L157" s="247"/>
      <c r="M157" s="247"/>
      <c r="N157" s="6"/>
    </row>
    <row r="158" spans="2:14" ht="12.75">
      <c r="B158" s="4"/>
      <c r="C158" s="174">
        <v>62</v>
      </c>
      <c r="D158" s="150"/>
      <c r="E158" s="156">
        <v>3</v>
      </c>
      <c r="F158" s="179" t="s">
        <v>28</v>
      </c>
      <c r="G158" s="162"/>
      <c r="H158" s="150"/>
      <c r="I158" s="150"/>
      <c r="J158" s="247"/>
      <c r="K158" s="255" t="s">
        <v>190</v>
      </c>
      <c r="L158" s="247"/>
      <c r="M158" s="247"/>
      <c r="N158" s="6"/>
    </row>
    <row r="159" spans="2:14" ht="12.75">
      <c r="B159" s="4"/>
      <c r="C159" s="174"/>
      <c r="D159" s="150"/>
      <c r="E159" s="156"/>
      <c r="F159" s="179"/>
      <c r="G159" s="162"/>
      <c r="H159" s="150"/>
      <c r="I159" s="150"/>
      <c r="J159" s="247"/>
      <c r="K159" s="255"/>
      <c r="L159" s="247"/>
      <c r="M159" s="247"/>
      <c r="N159" s="6"/>
    </row>
    <row r="160" spans="2:14" ht="12.75">
      <c r="B160" s="4"/>
      <c r="C160" s="174">
        <v>63</v>
      </c>
      <c r="D160" s="150"/>
      <c r="E160" s="156">
        <v>4</v>
      </c>
      <c r="F160" s="179" t="s">
        <v>36</v>
      </c>
      <c r="G160" s="162"/>
      <c r="H160" s="150"/>
      <c r="I160" s="150"/>
      <c r="J160" s="247"/>
      <c r="K160" s="255" t="s">
        <v>190</v>
      </c>
      <c r="L160" s="247"/>
      <c r="M160" s="247"/>
      <c r="N160" s="6"/>
    </row>
    <row r="161" spans="2:14" ht="12.75">
      <c r="B161" s="4"/>
      <c r="C161" s="174"/>
      <c r="D161" s="150"/>
      <c r="E161" s="156"/>
      <c r="F161" s="179"/>
      <c r="G161" s="162"/>
      <c r="H161" s="150"/>
      <c r="I161" s="150"/>
      <c r="J161" s="247"/>
      <c r="K161" s="255"/>
      <c r="L161" s="247"/>
      <c r="M161" s="247"/>
      <c r="N161" s="6"/>
    </row>
    <row r="162" spans="2:14" ht="12.75">
      <c r="B162" s="4"/>
      <c r="C162" s="174"/>
      <c r="D162" s="150"/>
      <c r="E162" s="191" t="s">
        <v>37</v>
      </c>
      <c r="F162" s="157" t="s">
        <v>199</v>
      </c>
      <c r="G162" s="157"/>
      <c r="H162" s="150"/>
      <c r="I162" s="150"/>
      <c r="J162" s="247"/>
      <c r="K162" s="255" t="s">
        <v>190</v>
      </c>
      <c r="L162" s="247"/>
      <c r="M162" s="247"/>
      <c r="N162" s="6"/>
    </row>
    <row r="163" spans="2:14" ht="12.75">
      <c r="B163" s="4"/>
      <c r="C163" s="174"/>
      <c r="D163" s="150"/>
      <c r="E163" s="191"/>
      <c r="F163" s="157"/>
      <c r="G163" s="157"/>
      <c r="H163" s="150"/>
      <c r="I163" s="150"/>
      <c r="J163" s="247"/>
      <c r="K163" s="255"/>
      <c r="L163" s="247"/>
      <c r="M163" s="247"/>
      <c r="N163" s="6"/>
    </row>
    <row r="164" spans="2:14" ht="12.75">
      <c r="B164" s="4"/>
      <c r="C164" s="174">
        <v>66</v>
      </c>
      <c r="D164" s="150"/>
      <c r="E164" s="156">
        <v>1</v>
      </c>
      <c r="F164" s="179" t="s">
        <v>39</v>
      </c>
      <c r="G164" s="162"/>
      <c r="H164" s="150"/>
      <c r="I164" s="150"/>
      <c r="J164" s="247"/>
      <c r="K164" s="255" t="s">
        <v>190</v>
      </c>
      <c r="L164" s="247"/>
      <c r="M164" s="247"/>
      <c r="N164" s="6"/>
    </row>
    <row r="165" spans="2:14" ht="12.75">
      <c r="B165" s="4"/>
      <c r="C165" s="174"/>
      <c r="D165" s="150"/>
      <c r="E165" s="156"/>
      <c r="F165" s="179"/>
      <c r="G165" s="162"/>
      <c r="H165" s="150"/>
      <c r="I165" s="150"/>
      <c r="J165" s="247"/>
      <c r="K165" s="255"/>
      <c r="L165" s="247"/>
      <c r="M165" s="247"/>
      <c r="N165" s="6"/>
    </row>
    <row r="166" spans="2:14" ht="12.75">
      <c r="B166" s="4"/>
      <c r="C166" s="174">
        <v>67</v>
      </c>
      <c r="D166" s="150"/>
      <c r="E166" s="156">
        <v>2</v>
      </c>
      <c r="F166" s="179" t="s">
        <v>40</v>
      </c>
      <c r="G166" s="162"/>
      <c r="H166" s="150"/>
      <c r="I166" s="150"/>
      <c r="J166" s="247"/>
      <c r="K166" s="255" t="s">
        <v>190</v>
      </c>
      <c r="L166" s="247"/>
      <c r="M166" s="247"/>
      <c r="N166" s="6"/>
    </row>
    <row r="167" spans="2:14" ht="12.75">
      <c r="B167" s="4"/>
      <c r="C167" s="174"/>
      <c r="D167" s="150"/>
      <c r="E167" s="156"/>
      <c r="F167" s="179"/>
      <c r="G167" s="162"/>
      <c r="H167" s="150"/>
      <c r="I167" s="150"/>
      <c r="J167" s="247"/>
      <c r="K167" s="255"/>
      <c r="L167" s="247"/>
      <c r="M167" s="247"/>
      <c r="N167" s="6"/>
    </row>
    <row r="168" spans="2:14" ht="12.75">
      <c r="B168" s="4"/>
      <c r="C168" s="174">
        <v>68</v>
      </c>
      <c r="D168" s="150"/>
      <c r="E168" s="156">
        <v>3</v>
      </c>
      <c r="F168" s="179" t="s">
        <v>41</v>
      </c>
      <c r="G168" s="162"/>
      <c r="H168" s="150"/>
      <c r="I168" s="150"/>
      <c r="J168" s="247">
        <v>200100000</v>
      </c>
      <c r="K168" s="252" t="s">
        <v>172</v>
      </c>
      <c r="L168" s="247"/>
      <c r="M168" s="247"/>
      <c r="N168" s="6"/>
    </row>
    <row r="169" spans="2:14" ht="12.75">
      <c r="B169" s="4"/>
      <c r="C169" s="174"/>
      <c r="D169" s="150"/>
      <c r="E169" s="156"/>
      <c r="F169" s="179"/>
      <c r="G169" s="162"/>
      <c r="H169" s="150"/>
      <c r="I169" s="150"/>
      <c r="J169" s="247"/>
      <c r="K169" s="255"/>
      <c r="L169" s="247"/>
      <c r="M169" s="247"/>
      <c r="N169" s="6"/>
    </row>
    <row r="170" spans="2:14" ht="12.75">
      <c r="B170" s="4"/>
      <c r="C170" s="174">
        <v>69</v>
      </c>
      <c r="D170" s="150"/>
      <c r="E170" s="156">
        <v>4</v>
      </c>
      <c r="F170" s="179" t="s">
        <v>42</v>
      </c>
      <c r="G170" s="162"/>
      <c r="H170" s="150"/>
      <c r="I170" s="150"/>
      <c r="J170" s="247"/>
      <c r="K170" s="255" t="s">
        <v>190</v>
      </c>
      <c r="L170" s="247"/>
      <c r="M170" s="247"/>
      <c r="N170" s="6"/>
    </row>
    <row r="171" spans="2:14" ht="12.75">
      <c r="B171" s="4"/>
      <c r="C171" s="174"/>
      <c r="D171" s="150"/>
      <c r="E171" s="156"/>
      <c r="F171" s="179"/>
      <c r="G171" s="162"/>
      <c r="H171" s="150"/>
      <c r="I171" s="150"/>
      <c r="J171" s="247"/>
      <c r="K171" s="255"/>
      <c r="L171" s="247"/>
      <c r="M171" s="247"/>
      <c r="N171" s="6"/>
    </row>
    <row r="172" spans="2:14" ht="12.75">
      <c r="B172" s="4"/>
      <c r="C172" s="174">
        <v>70</v>
      </c>
      <c r="D172" s="150"/>
      <c r="E172" s="156">
        <v>5</v>
      </c>
      <c r="F172" s="179" t="s">
        <v>122</v>
      </c>
      <c r="G172" s="162"/>
      <c r="H172" s="150"/>
      <c r="I172" s="150"/>
      <c r="J172" s="247"/>
      <c r="K172" s="255" t="s">
        <v>190</v>
      </c>
      <c r="L172" s="247"/>
      <c r="M172" s="247"/>
      <c r="N172" s="6"/>
    </row>
    <row r="173" spans="2:14" ht="12.75">
      <c r="B173" s="4"/>
      <c r="C173" s="174"/>
      <c r="D173" s="150"/>
      <c r="E173" s="156"/>
      <c r="F173" s="179"/>
      <c r="G173" s="162"/>
      <c r="H173" s="150"/>
      <c r="I173" s="150"/>
      <c r="J173" s="247"/>
      <c r="K173" s="255"/>
      <c r="L173" s="247"/>
      <c r="M173" s="247"/>
      <c r="N173" s="6"/>
    </row>
    <row r="174" spans="2:14" ht="12.75">
      <c r="B174" s="4"/>
      <c r="C174" s="174">
        <v>71</v>
      </c>
      <c r="D174" s="150"/>
      <c r="E174" s="156">
        <v>6</v>
      </c>
      <c r="F174" s="179" t="s">
        <v>43</v>
      </c>
      <c r="G174" s="162"/>
      <c r="H174" s="150"/>
      <c r="I174" s="150"/>
      <c r="J174" s="247"/>
      <c r="K174" s="255" t="s">
        <v>190</v>
      </c>
      <c r="L174" s="247"/>
      <c r="M174" s="247"/>
      <c r="N174" s="6"/>
    </row>
    <row r="175" spans="2:14" ht="12.75">
      <c r="B175" s="4"/>
      <c r="C175" s="174"/>
      <c r="D175" s="150"/>
      <c r="E175" s="156"/>
      <c r="F175" s="179"/>
      <c r="G175" s="162"/>
      <c r="H175" s="150"/>
      <c r="I175" s="150"/>
      <c r="J175" s="247"/>
      <c r="K175" s="255"/>
      <c r="L175" s="247"/>
      <c r="M175" s="247"/>
      <c r="N175" s="6"/>
    </row>
    <row r="176" spans="2:14" ht="12.75">
      <c r="B176" s="4"/>
      <c r="C176" s="174">
        <v>72</v>
      </c>
      <c r="D176" s="150"/>
      <c r="E176" s="156">
        <v>7</v>
      </c>
      <c r="F176" s="179" t="s">
        <v>44</v>
      </c>
      <c r="G176" s="162"/>
      <c r="H176" s="150"/>
      <c r="I176" s="150"/>
      <c r="J176" s="247">
        <v>20010000</v>
      </c>
      <c r="K176" s="252" t="s">
        <v>172</v>
      </c>
      <c r="L176" s="247"/>
      <c r="M176" s="247"/>
      <c r="N176" s="6"/>
    </row>
    <row r="177" spans="2:14" ht="12.75">
      <c r="B177" s="4"/>
      <c r="C177" s="174"/>
      <c r="D177" s="150"/>
      <c r="E177" s="156"/>
      <c r="F177" s="179"/>
      <c r="G177" s="162"/>
      <c r="H177" s="150"/>
      <c r="I177" s="150"/>
      <c r="J177" s="247"/>
      <c r="K177" s="255"/>
      <c r="L177" s="247"/>
      <c r="M177" s="247"/>
      <c r="N177" s="6"/>
    </row>
    <row r="178" spans="2:14" ht="12.75">
      <c r="B178" s="4"/>
      <c r="C178" s="174">
        <v>73</v>
      </c>
      <c r="D178" s="150"/>
      <c r="E178" s="156">
        <v>8</v>
      </c>
      <c r="F178" s="179" t="s">
        <v>45</v>
      </c>
      <c r="G178" s="162"/>
      <c r="H178" s="150"/>
      <c r="I178" s="150"/>
      <c r="J178" s="247">
        <v>292779831</v>
      </c>
      <c r="K178" s="252" t="s">
        <v>172</v>
      </c>
      <c r="L178" s="247"/>
      <c r="M178" s="247"/>
      <c r="N178" s="6"/>
    </row>
    <row r="179" spans="2:14" ht="12.75">
      <c r="B179" s="4"/>
      <c r="C179" s="174"/>
      <c r="D179" s="150"/>
      <c r="E179" s="156"/>
      <c r="F179" s="179"/>
      <c r="G179" s="162"/>
      <c r="H179" s="150"/>
      <c r="I179" s="150"/>
      <c r="J179" s="247"/>
      <c r="K179" s="255"/>
      <c r="L179" s="247"/>
      <c r="M179" s="247"/>
      <c r="N179" s="6"/>
    </row>
    <row r="180" spans="2:14" ht="12.75">
      <c r="B180" s="4"/>
      <c r="C180" s="174">
        <v>74</v>
      </c>
      <c r="D180" s="150"/>
      <c r="E180" s="156">
        <v>9</v>
      </c>
      <c r="F180" s="179" t="s">
        <v>46</v>
      </c>
      <c r="G180" s="162"/>
      <c r="H180" s="150"/>
      <c r="I180" s="150"/>
      <c r="J180" s="247"/>
      <c r="K180" s="255" t="s">
        <v>190</v>
      </c>
      <c r="L180" s="247"/>
      <c r="M180" s="247"/>
      <c r="N180" s="6"/>
    </row>
    <row r="181" spans="2:14" ht="12.75">
      <c r="B181" s="4"/>
      <c r="C181" s="174"/>
      <c r="D181" s="150"/>
      <c r="E181" s="156"/>
      <c r="F181" s="179"/>
      <c r="G181" s="162"/>
      <c r="H181" s="150"/>
      <c r="I181" s="150"/>
      <c r="J181" s="247"/>
      <c r="K181" s="255"/>
      <c r="L181" s="247"/>
      <c r="M181" s="247"/>
      <c r="N181" s="6"/>
    </row>
    <row r="182" spans="2:14" ht="12.75">
      <c r="B182" s="4"/>
      <c r="C182" s="174">
        <v>75</v>
      </c>
      <c r="D182" s="150"/>
      <c r="E182" s="156">
        <v>10</v>
      </c>
      <c r="F182" s="179" t="s">
        <v>448</v>
      </c>
      <c r="G182" s="162"/>
      <c r="H182" s="150"/>
      <c r="I182" s="150"/>
      <c r="J182" s="247">
        <v>-11320053</v>
      </c>
      <c r="K182" s="252" t="s">
        <v>172</v>
      </c>
      <c r="L182" s="247"/>
      <c r="M182" s="247"/>
      <c r="N182" s="6"/>
    </row>
    <row r="183" spans="2:14" ht="12.75">
      <c r="B183" s="4"/>
      <c r="C183" s="153"/>
      <c r="D183" s="5"/>
      <c r="E183" s="5"/>
      <c r="F183" s="5"/>
      <c r="G183" s="5"/>
      <c r="H183" s="5"/>
      <c r="I183" s="5"/>
      <c r="J183" s="247"/>
      <c r="K183" s="247"/>
      <c r="L183" s="247"/>
      <c r="M183" s="247"/>
      <c r="N183" s="6"/>
    </row>
    <row r="184" spans="2:14" ht="12.75">
      <c r="B184" s="4"/>
      <c r="C184" s="153"/>
      <c r="D184" s="5"/>
      <c r="E184" s="5"/>
      <c r="F184" s="192" t="s">
        <v>200</v>
      </c>
      <c r="G184" s="414" t="s">
        <v>449</v>
      </c>
      <c r="H184" s="5"/>
      <c r="I184" s="5"/>
      <c r="J184" s="247"/>
      <c r="K184" s="252" t="s">
        <v>172</v>
      </c>
      <c r="L184" s="247">
        <v>-11320053</v>
      </c>
      <c r="M184" s="247"/>
      <c r="N184" s="6"/>
    </row>
    <row r="185" spans="2:14" ht="12.75">
      <c r="B185" s="4"/>
      <c r="C185" s="153"/>
      <c r="D185" s="5"/>
      <c r="E185" s="5"/>
      <c r="F185" s="192" t="s">
        <v>200</v>
      </c>
      <c r="G185" s="5" t="s">
        <v>201</v>
      </c>
      <c r="H185" s="5"/>
      <c r="I185" s="5"/>
      <c r="J185" s="247"/>
      <c r="K185" s="252" t="s">
        <v>172</v>
      </c>
      <c r="L185" s="254">
        <v>6199794</v>
      </c>
      <c r="M185" s="247"/>
      <c r="N185" s="6"/>
    </row>
    <row r="186" spans="2:14" ht="12.75">
      <c r="B186" s="4"/>
      <c r="C186" s="153"/>
      <c r="D186" s="5"/>
      <c r="E186" s="5"/>
      <c r="F186" s="192" t="s">
        <v>200</v>
      </c>
      <c r="G186" s="5" t="s">
        <v>94</v>
      </c>
      <c r="H186" s="5"/>
      <c r="I186" s="5"/>
      <c r="J186" s="247"/>
      <c r="K186" s="252" t="s">
        <v>172</v>
      </c>
      <c r="L186" s="254">
        <f>L184+L185</f>
        <v>-5120259</v>
      </c>
      <c r="M186" s="247"/>
      <c r="N186" s="6"/>
    </row>
    <row r="187" spans="2:14" ht="12.75">
      <c r="B187" s="4"/>
      <c r="C187" s="153"/>
      <c r="D187" s="5"/>
      <c r="E187" s="5"/>
      <c r="F187" s="192" t="s">
        <v>200</v>
      </c>
      <c r="G187" s="173" t="s">
        <v>202</v>
      </c>
      <c r="H187" s="5"/>
      <c r="I187" s="5"/>
      <c r="J187" s="247"/>
      <c r="K187" s="252" t="s">
        <v>172</v>
      </c>
      <c r="L187" s="254"/>
      <c r="M187" s="247"/>
      <c r="N187" s="6"/>
    </row>
    <row r="188" spans="2:14" ht="12.75">
      <c r="B188" s="4"/>
      <c r="C188" s="153"/>
      <c r="D188" s="5"/>
      <c r="E188" s="5"/>
      <c r="F188" s="192"/>
      <c r="G188" s="173"/>
      <c r="H188" s="5"/>
      <c r="I188" s="5"/>
      <c r="J188" s="247"/>
      <c r="K188" s="252"/>
      <c r="L188" s="247"/>
      <c r="M188" s="247"/>
      <c r="N188" s="6"/>
    </row>
    <row r="189" spans="2:14" ht="12.75">
      <c r="B189" s="4"/>
      <c r="C189" s="153"/>
      <c r="D189" s="5"/>
      <c r="E189" s="5"/>
      <c r="F189" s="192"/>
      <c r="G189" s="173"/>
      <c r="H189" s="5"/>
      <c r="I189" s="5"/>
      <c r="J189" s="247"/>
      <c r="K189" s="252"/>
      <c r="L189" s="247"/>
      <c r="M189" s="247"/>
      <c r="N189" s="6"/>
    </row>
    <row r="190" spans="2:14" ht="15">
      <c r="B190" s="4"/>
      <c r="C190" s="210" t="s">
        <v>203</v>
      </c>
      <c r="D190" s="211"/>
      <c r="E190" s="211"/>
      <c r="F190" s="212"/>
      <c r="G190" s="213" t="s">
        <v>217</v>
      </c>
      <c r="H190" s="214"/>
      <c r="I190" s="214"/>
      <c r="J190" s="247"/>
      <c r="K190" s="252"/>
      <c r="L190" s="247"/>
      <c r="M190" s="247"/>
      <c r="N190" s="6"/>
    </row>
    <row r="191" spans="2:14" ht="12.75">
      <c r="B191" s="4"/>
      <c r="C191" s="153"/>
      <c r="D191" s="5"/>
      <c r="E191" s="5"/>
      <c r="F191" s="205"/>
      <c r="G191" s="206"/>
      <c r="H191" s="207"/>
      <c r="I191" s="207"/>
      <c r="J191" s="247"/>
      <c r="K191" s="252"/>
      <c r="L191" s="247"/>
      <c r="M191" s="247"/>
      <c r="N191" s="6"/>
    </row>
    <row r="192" spans="2:14" ht="15.75">
      <c r="B192" s="4"/>
      <c r="C192" s="208" t="s">
        <v>3</v>
      </c>
      <c r="D192" s="5"/>
      <c r="E192" s="5"/>
      <c r="F192" s="209" t="s">
        <v>218</v>
      </c>
      <c r="G192" s="173"/>
      <c r="H192" s="5"/>
      <c r="I192" s="5"/>
      <c r="J192" s="247">
        <v>0</v>
      </c>
      <c r="K192" s="252"/>
      <c r="L192" s="247"/>
      <c r="M192" s="247"/>
      <c r="N192" s="6"/>
    </row>
    <row r="193" spans="2:14" ht="15.75">
      <c r="B193" s="4"/>
      <c r="C193" s="208"/>
      <c r="D193" s="5"/>
      <c r="E193" s="5"/>
      <c r="F193" s="209"/>
      <c r="G193" s="173"/>
      <c r="H193" s="5"/>
      <c r="I193" s="5"/>
      <c r="J193" s="247"/>
      <c r="K193" s="252"/>
      <c r="L193" s="247"/>
      <c r="M193" s="247"/>
      <c r="N193" s="6"/>
    </row>
    <row r="194" spans="2:14" ht="15.75">
      <c r="B194" s="4"/>
      <c r="C194" s="208" t="s">
        <v>4</v>
      </c>
      <c r="D194" s="5"/>
      <c r="E194" s="5"/>
      <c r="F194" s="209" t="s">
        <v>219</v>
      </c>
      <c r="G194" s="173"/>
      <c r="H194" s="5"/>
      <c r="I194" s="5"/>
      <c r="J194" s="247"/>
      <c r="K194" s="252"/>
      <c r="L194" s="247"/>
      <c r="M194" s="247"/>
      <c r="N194" s="6"/>
    </row>
    <row r="195" spans="2:14" s="21" customFormat="1" ht="12.75">
      <c r="B195" s="18"/>
      <c r="C195" s="174"/>
      <c r="D195" s="19"/>
      <c r="E195" s="19"/>
      <c r="F195" s="268" t="s">
        <v>450</v>
      </c>
      <c r="G195" s="262"/>
      <c r="H195" s="19"/>
      <c r="I195" s="19"/>
      <c r="J195" s="255">
        <v>56902.33</v>
      </c>
      <c r="K195" s="252" t="s">
        <v>172</v>
      </c>
      <c r="L195" s="255"/>
      <c r="M195" s="255"/>
      <c r="N195" s="20"/>
    </row>
    <row r="196" spans="2:14" s="21" customFormat="1" ht="12.75">
      <c r="B196" s="18"/>
      <c r="C196" s="174"/>
      <c r="D196" s="19"/>
      <c r="E196" s="19"/>
      <c r="F196" s="268" t="s">
        <v>249</v>
      </c>
      <c r="G196" s="262"/>
      <c r="H196" s="19"/>
      <c r="I196" s="19"/>
      <c r="J196" s="255">
        <f>'Rez.1'!F12</f>
        <v>6582849.5</v>
      </c>
      <c r="K196" s="252" t="s">
        <v>172</v>
      </c>
      <c r="L196" s="255"/>
      <c r="M196" s="255"/>
      <c r="N196" s="20"/>
    </row>
    <row r="197" spans="2:14" s="21" customFormat="1" ht="12.75">
      <c r="B197" s="18"/>
      <c r="C197" s="174"/>
      <c r="D197" s="19"/>
      <c r="E197" s="19"/>
      <c r="F197" s="268" t="s">
        <v>451</v>
      </c>
      <c r="G197" s="262"/>
      <c r="H197" s="19"/>
      <c r="I197" s="19"/>
      <c r="J197" s="255">
        <f>159147.68+20596.5</f>
        <v>179744.18</v>
      </c>
      <c r="K197" s="252" t="s">
        <v>172</v>
      </c>
      <c r="L197" s="255"/>
      <c r="M197" s="255"/>
      <c r="N197" s="20"/>
    </row>
    <row r="198" spans="2:14" s="21" customFormat="1" ht="12.75">
      <c r="B198" s="18"/>
      <c r="C198" s="174"/>
      <c r="D198" s="19"/>
      <c r="E198" s="19"/>
      <c r="F198" s="268" t="s">
        <v>98</v>
      </c>
      <c r="G198" s="262"/>
      <c r="H198" s="19"/>
      <c r="I198" s="19"/>
      <c r="J198" s="255">
        <f>-'Rez.1'!F23</f>
        <v>1571806.2799999998</v>
      </c>
      <c r="K198" s="252" t="s">
        <v>172</v>
      </c>
      <c r="L198" s="255"/>
      <c r="M198" s="255"/>
      <c r="N198" s="20"/>
    </row>
    <row r="199" spans="2:14" s="21" customFormat="1" ht="12.75">
      <c r="B199" s="18"/>
      <c r="C199" s="174"/>
      <c r="D199" s="19"/>
      <c r="E199" s="19"/>
      <c r="F199" s="268" t="s">
        <v>97</v>
      </c>
      <c r="G199" s="262"/>
      <c r="H199" s="19"/>
      <c r="I199" s="19"/>
      <c r="J199" s="255">
        <f>-'Rez.1'!F24</f>
        <v>2921058.74</v>
      </c>
      <c r="K199" s="252" t="s">
        <v>172</v>
      </c>
      <c r="L199" s="255"/>
      <c r="M199" s="255"/>
      <c r="N199" s="20"/>
    </row>
    <row r="200" spans="2:14" s="21" customFormat="1" ht="12.75">
      <c r="B200" s="18"/>
      <c r="C200" s="174"/>
      <c r="D200" s="19"/>
      <c r="E200" s="19"/>
      <c r="F200" s="268" t="s">
        <v>452</v>
      </c>
      <c r="G200" s="262"/>
      <c r="H200" s="19"/>
      <c r="I200" s="19"/>
      <c r="J200" s="255">
        <v>7691.62</v>
      </c>
      <c r="K200" s="252"/>
      <c r="L200" s="255"/>
      <c r="M200" s="255"/>
      <c r="N200" s="20"/>
    </row>
    <row r="201" spans="2:14" s="21" customFormat="1" ht="12.75">
      <c r="B201" s="18"/>
      <c r="C201" s="174"/>
      <c r="D201" s="19"/>
      <c r="E201" s="19"/>
      <c r="F201" s="415" t="s">
        <v>250</v>
      </c>
      <c r="G201" s="416"/>
      <c r="H201" s="416"/>
      <c r="I201" s="416"/>
      <c r="J201" s="417">
        <f>SUM(J195:J200)</f>
        <v>11320052.649999999</v>
      </c>
      <c r="K201" s="257"/>
      <c r="L201" s="255"/>
      <c r="M201" s="255"/>
      <c r="N201" s="20"/>
    </row>
    <row r="202" spans="2:14" s="21" customFormat="1" ht="12.75">
      <c r="B202" s="18"/>
      <c r="C202" s="174"/>
      <c r="D202" s="19"/>
      <c r="E202" s="19"/>
      <c r="F202" s="268"/>
      <c r="G202" s="262"/>
      <c r="H202" s="19"/>
      <c r="I202" s="19"/>
      <c r="J202" s="255"/>
      <c r="K202" s="257"/>
      <c r="L202" s="255"/>
      <c r="M202" s="255"/>
      <c r="N202" s="20"/>
    </row>
    <row r="203" spans="2:14" s="21" customFormat="1" ht="12.75">
      <c r="B203" s="18"/>
      <c r="C203" s="174"/>
      <c r="D203" s="19"/>
      <c r="E203" s="19"/>
      <c r="F203" s="268"/>
      <c r="G203" s="262"/>
      <c r="H203" s="19"/>
      <c r="I203" s="19"/>
      <c r="J203" s="255"/>
      <c r="K203" s="257"/>
      <c r="L203" s="255"/>
      <c r="M203" s="255"/>
      <c r="N203" s="20"/>
    </row>
    <row r="204" spans="2:14" s="21" customFormat="1" ht="12.75">
      <c r="B204" s="18"/>
      <c r="C204" s="174"/>
      <c r="D204" s="19"/>
      <c r="E204" s="19"/>
      <c r="F204" s="268"/>
      <c r="G204" s="262"/>
      <c r="H204" s="19"/>
      <c r="I204" s="19"/>
      <c r="J204" s="255"/>
      <c r="K204" s="257"/>
      <c r="L204" s="255"/>
      <c r="M204" s="255"/>
      <c r="N204" s="20"/>
    </row>
    <row r="205" spans="2:14" s="21" customFormat="1" ht="12.75">
      <c r="B205" s="18"/>
      <c r="C205" s="174"/>
      <c r="D205" s="19"/>
      <c r="E205" s="19"/>
      <c r="F205" s="175"/>
      <c r="G205" s="19"/>
      <c r="H205" s="19"/>
      <c r="I205" s="19"/>
      <c r="J205" s="255"/>
      <c r="K205" s="255"/>
      <c r="L205" s="255"/>
      <c r="M205" s="255"/>
      <c r="N205" s="20"/>
    </row>
    <row r="206" spans="2:14" s="21" customFormat="1" ht="12.75">
      <c r="B206" s="18"/>
      <c r="C206" s="174"/>
      <c r="D206" s="19"/>
      <c r="E206" s="19"/>
      <c r="F206" s="175"/>
      <c r="G206" s="19"/>
      <c r="H206" s="19"/>
      <c r="I206" s="19"/>
      <c r="J206" s="255"/>
      <c r="K206" s="255"/>
      <c r="L206" s="255"/>
      <c r="M206" s="255"/>
      <c r="N206" s="20"/>
    </row>
    <row r="207" spans="2:14" ht="15.75">
      <c r="B207" s="4"/>
      <c r="C207" s="153"/>
      <c r="D207" s="424" t="s">
        <v>216</v>
      </c>
      <c r="E207" s="424"/>
      <c r="F207" s="148" t="s">
        <v>251</v>
      </c>
      <c r="G207" s="5"/>
      <c r="H207" s="5"/>
      <c r="I207" s="5"/>
      <c r="J207" s="247"/>
      <c r="K207" s="247"/>
      <c r="L207" s="247"/>
      <c r="M207" s="247"/>
      <c r="N207" s="6"/>
    </row>
    <row r="208" spans="2:14" ht="12.75">
      <c r="B208" s="4"/>
      <c r="C208" s="153"/>
      <c r="D208" s="5"/>
      <c r="E208" s="5"/>
      <c r="F208" s="5"/>
      <c r="G208" s="5"/>
      <c r="H208" s="5"/>
      <c r="I208" s="5"/>
      <c r="J208" s="247"/>
      <c r="K208" s="247"/>
      <c r="L208" s="247"/>
      <c r="M208" s="247"/>
      <c r="N208" s="6"/>
    </row>
    <row r="209" spans="2:14" ht="12.75">
      <c r="B209" s="4"/>
      <c r="C209" s="153"/>
      <c r="D209" s="5"/>
      <c r="E209" s="149"/>
      <c r="F209" s="150" t="s">
        <v>204</v>
      </c>
      <c r="G209" s="5"/>
      <c r="H209" s="5"/>
      <c r="I209" s="5"/>
      <c r="J209" s="247"/>
      <c r="K209" s="247"/>
      <c r="L209" s="247"/>
      <c r="M209" s="247"/>
      <c r="N209" s="6"/>
    </row>
    <row r="210" spans="2:14" ht="12.75">
      <c r="B210" s="4"/>
      <c r="C210" s="153"/>
      <c r="D210" s="5"/>
      <c r="E210" s="150" t="s">
        <v>205</v>
      </c>
      <c r="F210" s="150"/>
      <c r="G210" s="5"/>
      <c r="H210" s="5"/>
      <c r="I210" s="5"/>
      <c r="J210" s="247"/>
      <c r="K210" s="247"/>
      <c r="L210" s="247"/>
      <c r="M210" s="247"/>
      <c r="N210" s="6"/>
    </row>
    <row r="211" spans="2:14" ht="12.75">
      <c r="B211" s="4"/>
      <c r="C211" s="153"/>
      <c r="D211" s="5"/>
      <c r="E211" s="150"/>
      <c r="F211" s="150" t="s">
        <v>206</v>
      </c>
      <c r="G211" s="5"/>
      <c r="H211" s="5"/>
      <c r="I211" s="5"/>
      <c r="J211" s="247"/>
      <c r="K211" s="247"/>
      <c r="L211" s="247"/>
      <c r="M211" s="247"/>
      <c r="N211" s="6"/>
    </row>
    <row r="212" spans="2:14" ht="12.75">
      <c r="B212" s="4"/>
      <c r="C212" s="153"/>
      <c r="D212" s="5"/>
      <c r="E212" s="150" t="s">
        <v>207</v>
      </c>
      <c r="F212" s="150"/>
      <c r="G212" s="5"/>
      <c r="H212" s="5"/>
      <c r="I212" s="5"/>
      <c r="J212" s="247"/>
      <c r="K212" s="247"/>
      <c r="L212" s="247"/>
      <c r="M212" s="247"/>
      <c r="N212" s="6"/>
    </row>
    <row r="213" spans="2:14" ht="12.75">
      <c r="B213" s="4"/>
      <c r="C213" s="153"/>
      <c r="D213" s="5"/>
      <c r="E213" s="5"/>
      <c r="F213" s="5"/>
      <c r="G213" s="5"/>
      <c r="H213" s="5"/>
      <c r="I213" s="5"/>
      <c r="J213" s="247"/>
      <c r="K213" s="247"/>
      <c r="L213" s="247"/>
      <c r="M213" s="247"/>
      <c r="N213" s="6"/>
    </row>
    <row r="214" spans="2:14" ht="12.75">
      <c r="B214" s="4"/>
      <c r="C214" s="153"/>
      <c r="D214" s="5"/>
      <c r="E214" s="5"/>
      <c r="F214" s="5"/>
      <c r="G214" s="5"/>
      <c r="H214" s="5"/>
      <c r="I214" s="5"/>
      <c r="J214" s="247"/>
      <c r="K214" s="247"/>
      <c r="L214" s="247"/>
      <c r="M214" s="247"/>
      <c r="N214" s="6"/>
    </row>
    <row r="215" spans="2:14" ht="12.75">
      <c r="B215" s="4"/>
      <c r="C215" s="153"/>
      <c r="D215" s="5"/>
      <c r="E215" s="5"/>
      <c r="F215" s="5"/>
      <c r="G215" s="5"/>
      <c r="H215" s="5"/>
      <c r="I215" s="5"/>
      <c r="J215" s="247"/>
      <c r="K215" s="247"/>
      <c r="L215" s="247"/>
      <c r="M215" s="247"/>
      <c r="N215" s="6"/>
    </row>
    <row r="216" spans="2:14" ht="15">
      <c r="B216" s="4"/>
      <c r="C216" s="153"/>
      <c r="D216" s="5"/>
      <c r="E216" s="5"/>
      <c r="F216" s="5"/>
      <c r="G216" s="5"/>
      <c r="H216" s="5"/>
      <c r="I216" s="425" t="s">
        <v>74</v>
      </c>
      <c r="J216" s="425"/>
      <c r="K216" s="425"/>
      <c r="L216" s="425"/>
      <c r="M216" s="425"/>
      <c r="N216" s="6"/>
    </row>
    <row r="217" spans="2:14" ht="15">
      <c r="B217" s="4"/>
      <c r="C217" s="153"/>
      <c r="D217" s="5"/>
      <c r="E217" s="5"/>
      <c r="F217" s="5"/>
      <c r="G217" s="5"/>
      <c r="H217" s="5"/>
      <c r="I217" s="426" t="s">
        <v>248</v>
      </c>
      <c r="J217" s="426"/>
      <c r="K217" s="426"/>
      <c r="L217" s="426"/>
      <c r="M217" s="426"/>
      <c r="N217" s="6"/>
    </row>
    <row r="218" spans="2:14" ht="12.75">
      <c r="B218" s="4"/>
      <c r="C218" s="153"/>
      <c r="D218" s="5"/>
      <c r="E218" s="5"/>
      <c r="F218" s="5"/>
      <c r="G218" s="5"/>
      <c r="H218" s="5"/>
      <c r="I218" s="5"/>
      <c r="J218" s="247"/>
      <c r="K218" s="247"/>
      <c r="L218" s="247"/>
      <c r="M218" s="247"/>
      <c r="N218" s="6"/>
    </row>
    <row r="219" spans="2:14" ht="12.75">
      <c r="B219" s="4"/>
      <c r="C219" s="153"/>
      <c r="D219" s="5"/>
      <c r="E219" s="5"/>
      <c r="F219" s="5"/>
      <c r="G219" s="5"/>
      <c r="H219" s="5"/>
      <c r="I219" s="5"/>
      <c r="J219" s="247"/>
      <c r="K219" s="247"/>
      <c r="L219" s="247"/>
      <c r="M219" s="247"/>
      <c r="N219" s="6"/>
    </row>
    <row r="220" spans="2:14" ht="12.75">
      <c r="B220" s="4"/>
      <c r="C220" s="153"/>
      <c r="D220" s="5"/>
      <c r="E220" s="5"/>
      <c r="F220" s="5"/>
      <c r="G220" s="5"/>
      <c r="H220" s="5"/>
      <c r="I220" s="5"/>
      <c r="J220" s="247"/>
      <c r="K220" s="247"/>
      <c r="L220" s="247"/>
      <c r="M220" s="247"/>
      <c r="N220" s="6"/>
    </row>
    <row r="221" spans="2:14" ht="12.75">
      <c r="B221" s="4"/>
      <c r="C221" s="153"/>
      <c r="D221" s="5"/>
      <c r="E221" s="5"/>
      <c r="F221" s="5"/>
      <c r="G221" s="5"/>
      <c r="H221" s="5"/>
      <c r="I221" s="5"/>
      <c r="J221" s="247"/>
      <c r="K221" s="247"/>
      <c r="L221" s="247"/>
      <c r="M221" s="247"/>
      <c r="N221" s="6"/>
    </row>
    <row r="222" spans="2:14" ht="12.75">
      <c r="B222" s="4"/>
      <c r="C222" s="153"/>
      <c r="D222" s="5"/>
      <c r="E222" s="5"/>
      <c r="F222" s="5"/>
      <c r="G222" s="5"/>
      <c r="H222" s="5"/>
      <c r="I222" s="5"/>
      <c r="J222" s="247"/>
      <c r="K222" s="247"/>
      <c r="L222" s="247"/>
      <c r="M222" s="247"/>
      <c r="N222" s="6"/>
    </row>
    <row r="223" spans="2:14" ht="12.75">
      <c r="B223" s="4"/>
      <c r="C223" s="153"/>
      <c r="D223" s="5"/>
      <c r="E223" s="5"/>
      <c r="F223" s="5"/>
      <c r="G223" s="5"/>
      <c r="H223" s="5"/>
      <c r="I223" s="5"/>
      <c r="J223" s="247"/>
      <c r="K223" s="247"/>
      <c r="L223" s="247"/>
      <c r="M223" s="247"/>
      <c r="N223" s="6"/>
    </row>
    <row r="224" spans="2:14" ht="12.75">
      <c r="B224" s="4"/>
      <c r="C224" s="153"/>
      <c r="D224" s="5"/>
      <c r="E224" s="5"/>
      <c r="F224" s="5"/>
      <c r="G224" s="5"/>
      <c r="H224" s="5"/>
      <c r="I224" s="5"/>
      <c r="J224" s="247"/>
      <c r="K224" s="247"/>
      <c r="L224" s="247"/>
      <c r="M224" s="247"/>
      <c r="N224" s="6"/>
    </row>
    <row r="225" spans="2:14" ht="12.75">
      <c r="B225" s="4"/>
      <c r="C225" s="153"/>
      <c r="D225" s="5"/>
      <c r="E225" s="5"/>
      <c r="F225" s="5"/>
      <c r="G225" s="5"/>
      <c r="H225" s="5"/>
      <c r="I225" s="5"/>
      <c r="J225" s="247"/>
      <c r="K225" s="247"/>
      <c r="L225" s="247"/>
      <c r="M225" s="247"/>
      <c r="N225" s="6"/>
    </row>
  </sheetData>
  <sheetProtection/>
  <mergeCells count="16">
    <mergeCell ref="I217:M217"/>
    <mergeCell ref="F27:G27"/>
    <mergeCell ref="H33:I33"/>
    <mergeCell ref="E85:E86"/>
    <mergeCell ref="F85:F86"/>
    <mergeCell ref="G85:I85"/>
    <mergeCell ref="F115:G115"/>
    <mergeCell ref="J85:L85"/>
    <mergeCell ref="B4:N4"/>
    <mergeCell ref="D6:E6"/>
    <mergeCell ref="F116:G116"/>
    <mergeCell ref="F121:G121"/>
    <mergeCell ref="D207:E207"/>
    <mergeCell ref="I216:M216"/>
    <mergeCell ref="F21:G21"/>
    <mergeCell ref="F22:G22"/>
  </mergeCells>
  <printOptions horizontalCentered="1" verticalCentered="1"/>
  <pageMargins left="0" right="0.52" top="0.17" bottom="0" header="0.22" footer="0.2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179"/>
  <sheetViews>
    <sheetView zoomScalePageLayoutView="0" workbookViewId="0" topLeftCell="A34">
      <selection activeCell="F41" sqref="F41"/>
    </sheetView>
  </sheetViews>
  <sheetFormatPr defaultColWidth="9.140625" defaultRowHeight="12.75"/>
  <cols>
    <col min="1" max="1" width="2.8515625" style="271" customWidth="1"/>
    <col min="2" max="2" width="9.140625" style="271" customWidth="1"/>
    <col min="3" max="3" width="11.28125" style="271" customWidth="1"/>
    <col min="4" max="4" width="8.8515625" style="271" customWidth="1"/>
    <col min="5" max="5" width="6.57421875" style="271" customWidth="1"/>
    <col min="6" max="6" width="4.57421875" style="271" customWidth="1"/>
    <col min="7" max="7" width="10.8515625" style="271" customWidth="1"/>
    <col min="8" max="8" width="10.00390625" style="271" customWidth="1"/>
    <col min="9" max="9" width="11.57421875" style="311" customWidth="1"/>
    <col min="10" max="10" width="15.421875" style="311" customWidth="1"/>
    <col min="11" max="11" width="4.7109375" style="271" customWidth="1"/>
    <col min="12" max="12" width="12.8515625" style="539" customWidth="1"/>
    <col min="13" max="15" width="4.7109375" style="539" customWidth="1"/>
    <col min="16" max="17" width="9.140625" style="539" customWidth="1"/>
    <col min="18" max="19" width="9.140625" style="271" customWidth="1"/>
    <col min="20" max="20" width="53.421875" style="271" customWidth="1"/>
    <col min="21" max="16384" width="9.140625" style="271" customWidth="1"/>
  </cols>
  <sheetData>
    <row r="1" spans="1:10" ht="12.75">
      <c r="A1" s="275"/>
      <c r="B1" s="272" t="s">
        <v>412</v>
      </c>
      <c r="C1" s="317"/>
      <c r="D1" s="317"/>
      <c r="E1" s="275"/>
      <c r="F1" s="275"/>
      <c r="G1" s="275"/>
      <c r="H1" s="275"/>
      <c r="I1" s="318"/>
      <c r="J1" s="318"/>
    </row>
    <row r="2" spans="1:10" ht="12.75">
      <c r="A2" s="275"/>
      <c r="B2" s="272" t="s">
        <v>411</v>
      </c>
      <c r="C2" s="317"/>
      <c r="D2" s="317"/>
      <c r="E2" s="275"/>
      <c r="F2" s="275"/>
      <c r="G2" s="275"/>
      <c r="H2" s="275"/>
      <c r="I2" s="318"/>
      <c r="J2" s="318"/>
    </row>
    <row r="3" spans="1:10" ht="12.75">
      <c r="A3" s="275"/>
      <c r="B3" s="270"/>
      <c r="C3" s="275"/>
      <c r="D3" s="275"/>
      <c r="E3" s="275"/>
      <c r="F3" s="275"/>
      <c r="G3" s="275"/>
      <c r="H3" s="275"/>
      <c r="I3" s="318"/>
      <c r="J3" s="319" t="s">
        <v>321</v>
      </c>
    </row>
    <row r="4" spans="1:10" ht="12.75">
      <c r="A4" s="275"/>
      <c r="B4" s="270"/>
      <c r="C4" s="275"/>
      <c r="D4" s="275"/>
      <c r="E4" s="275"/>
      <c r="F4" s="275"/>
      <c r="G4" s="275"/>
      <c r="H4" s="275"/>
      <c r="I4" s="318"/>
      <c r="J4" s="318"/>
    </row>
    <row r="5" spans="1:20" ht="12.75">
      <c r="A5" s="320"/>
      <c r="B5" s="320"/>
      <c r="C5" s="320"/>
      <c r="D5" s="320"/>
      <c r="E5" s="320"/>
      <c r="F5" s="320"/>
      <c r="G5" s="320"/>
      <c r="H5" s="320"/>
      <c r="I5" s="321"/>
      <c r="J5" s="322" t="s">
        <v>322</v>
      </c>
      <c r="K5" s="297"/>
      <c r="L5" s="540"/>
      <c r="M5" s="540"/>
      <c r="N5" s="540"/>
      <c r="O5" s="540"/>
      <c r="P5" s="540"/>
      <c r="Q5" s="540"/>
      <c r="R5" s="297"/>
      <c r="S5" s="297"/>
      <c r="T5" s="297"/>
    </row>
    <row r="6" spans="1:20" ht="15.75" customHeight="1">
      <c r="A6" s="508" t="s">
        <v>323</v>
      </c>
      <c r="B6" s="509"/>
      <c r="C6" s="509"/>
      <c r="D6" s="509"/>
      <c r="E6" s="509"/>
      <c r="F6" s="509"/>
      <c r="G6" s="509"/>
      <c r="H6" s="509"/>
      <c r="I6" s="509"/>
      <c r="J6" s="509"/>
      <c r="K6" s="323"/>
      <c r="L6" s="541"/>
      <c r="M6" s="541"/>
      <c r="N6" s="541"/>
      <c r="O6" s="541"/>
      <c r="P6" s="541"/>
      <c r="Q6" s="541"/>
      <c r="R6" s="323"/>
      <c r="S6" s="323"/>
      <c r="T6" s="323"/>
    </row>
    <row r="7" spans="1:10" ht="26.25" customHeight="1" thickBot="1">
      <c r="A7" s="324"/>
      <c r="B7" s="524" t="s">
        <v>324</v>
      </c>
      <c r="C7" s="524"/>
      <c r="D7" s="524"/>
      <c r="E7" s="524"/>
      <c r="F7" s="525"/>
      <c r="G7" s="325" t="s">
        <v>325</v>
      </c>
      <c r="H7" s="325" t="s">
        <v>326</v>
      </c>
      <c r="I7" s="326" t="s">
        <v>327</v>
      </c>
      <c r="J7" s="326" t="s">
        <v>327</v>
      </c>
    </row>
    <row r="8" spans="1:10" ht="16.5" customHeight="1">
      <c r="A8" s="327">
        <v>1</v>
      </c>
      <c r="B8" s="526" t="s">
        <v>328</v>
      </c>
      <c r="C8" s="527"/>
      <c r="D8" s="527"/>
      <c r="E8" s="527"/>
      <c r="F8" s="527"/>
      <c r="G8" s="328">
        <v>70</v>
      </c>
      <c r="H8" s="328">
        <v>11100</v>
      </c>
      <c r="I8" s="329">
        <f>SUM(I9:I10)</f>
        <v>0</v>
      </c>
      <c r="J8" s="329">
        <f>SUM(J9:J10)</f>
        <v>110329</v>
      </c>
    </row>
    <row r="9" spans="1:10" ht="29.25" customHeight="1">
      <c r="A9" s="330" t="s">
        <v>329</v>
      </c>
      <c r="B9" s="522" t="s">
        <v>414</v>
      </c>
      <c r="C9" s="522"/>
      <c r="D9" s="522"/>
      <c r="E9" s="522"/>
      <c r="F9" s="523"/>
      <c r="G9" s="331" t="s">
        <v>330</v>
      </c>
      <c r="H9" s="331">
        <v>11101</v>
      </c>
      <c r="I9" s="332"/>
      <c r="J9" s="333"/>
    </row>
    <row r="10" spans="1:10" ht="16.5" customHeight="1">
      <c r="A10" s="334" t="s">
        <v>331</v>
      </c>
      <c r="B10" s="522" t="s">
        <v>332</v>
      </c>
      <c r="C10" s="522"/>
      <c r="D10" s="522"/>
      <c r="E10" s="522"/>
      <c r="F10" s="523"/>
      <c r="G10" s="331">
        <v>704</v>
      </c>
      <c r="H10" s="331">
        <v>11102</v>
      </c>
      <c r="I10" s="332"/>
      <c r="J10" s="333">
        <v>110329</v>
      </c>
    </row>
    <row r="11" spans="1:10" ht="16.5" customHeight="1">
      <c r="A11" s="334" t="s">
        <v>333</v>
      </c>
      <c r="B11" s="522" t="s">
        <v>334</v>
      </c>
      <c r="C11" s="522"/>
      <c r="D11" s="522"/>
      <c r="E11" s="522"/>
      <c r="F11" s="523"/>
      <c r="G11" s="335">
        <v>705</v>
      </c>
      <c r="H11" s="331">
        <v>11103</v>
      </c>
      <c r="I11" s="332"/>
      <c r="J11" s="333">
        <v>0</v>
      </c>
    </row>
    <row r="12" spans="1:10" ht="16.5" customHeight="1">
      <c r="A12" s="336">
        <v>2</v>
      </c>
      <c r="B12" s="517" t="s">
        <v>335</v>
      </c>
      <c r="C12" s="517"/>
      <c r="D12" s="517"/>
      <c r="E12" s="517"/>
      <c r="F12" s="518"/>
      <c r="G12" s="337">
        <v>708</v>
      </c>
      <c r="H12" s="338">
        <v>11104</v>
      </c>
      <c r="I12" s="339">
        <f>SUM(I13:I15)</f>
        <v>0</v>
      </c>
      <c r="J12" s="339">
        <f>SUM(J13:J15)</f>
        <v>1250</v>
      </c>
    </row>
    <row r="13" spans="1:10" ht="16.5" customHeight="1">
      <c r="A13" s="340" t="s">
        <v>329</v>
      </c>
      <c r="B13" s="522" t="s">
        <v>415</v>
      </c>
      <c r="C13" s="522"/>
      <c r="D13" s="522"/>
      <c r="E13" s="522"/>
      <c r="F13" s="523"/>
      <c r="G13" s="331">
        <v>7081</v>
      </c>
      <c r="H13" s="341">
        <v>111041</v>
      </c>
      <c r="I13" s="342"/>
      <c r="J13" s="333">
        <v>1250</v>
      </c>
    </row>
    <row r="14" spans="1:10" ht="16.5" customHeight="1">
      <c r="A14" s="340" t="s">
        <v>336</v>
      </c>
      <c r="B14" s="522" t="s">
        <v>337</v>
      </c>
      <c r="C14" s="522"/>
      <c r="D14" s="522"/>
      <c r="E14" s="522"/>
      <c r="F14" s="523"/>
      <c r="G14" s="331">
        <v>7082</v>
      </c>
      <c r="H14" s="341">
        <v>111042</v>
      </c>
      <c r="I14" s="342"/>
      <c r="J14" s="333"/>
    </row>
    <row r="15" spans="1:10" ht="16.5" customHeight="1">
      <c r="A15" s="340" t="s">
        <v>338</v>
      </c>
      <c r="B15" s="522" t="s">
        <v>339</v>
      </c>
      <c r="C15" s="522"/>
      <c r="D15" s="522"/>
      <c r="E15" s="522"/>
      <c r="F15" s="523"/>
      <c r="G15" s="331">
        <v>7083</v>
      </c>
      <c r="H15" s="341">
        <v>111043</v>
      </c>
      <c r="I15" s="342"/>
      <c r="J15" s="339">
        <v>0</v>
      </c>
    </row>
    <row r="16" spans="1:10" ht="29.25" customHeight="1">
      <c r="A16" s="343">
        <v>3</v>
      </c>
      <c r="B16" s="517" t="s">
        <v>340</v>
      </c>
      <c r="C16" s="517"/>
      <c r="D16" s="517"/>
      <c r="E16" s="517"/>
      <c r="F16" s="518"/>
      <c r="G16" s="337">
        <v>71</v>
      </c>
      <c r="H16" s="338">
        <v>11201</v>
      </c>
      <c r="I16" s="344"/>
      <c r="J16" s="339">
        <f>SUM(J17:J18)</f>
        <v>0</v>
      </c>
    </row>
    <row r="17" spans="1:10" ht="16.5" customHeight="1">
      <c r="A17" s="345"/>
      <c r="B17" s="515" t="s">
        <v>341</v>
      </c>
      <c r="C17" s="515"/>
      <c r="D17" s="515"/>
      <c r="E17" s="515"/>
      <c r="F17" s="516"/>
      <c r="G17" s="346"/>
      <c r="H17" s="331">
        <v>112011</v>
      </c>
      <c r="I17" s="332"/>
      <c r="J17" s="339">
        <v>0</v>
      </c>
    </row>
    <row r="18" spans="1:10" ht="16.5" customHeight="1">
      <c r="A18" s="345"/>
      <c r="B18" s="515" t="s">
        <v>342</v>
      </c>
      <c r="C18" s="515"/>
      <c r="D18" s="515"/>
      <c r="E18" s="515"/>
      <c r="F18" s="516"/>
      <c r="G18" s="346"/>
      <c r="H18" s="331">
        <v>112012</v>
      </c>
      <c r="I18" s="332"/>
      <c r="J18" s="339">
        <v>0</v>
      </c>
    </row>
    <row r="19" spans="1:10" ht="31.5" customHeight="1">
      <c r="A19" s="347">
        <v>4</v>
      </c>
      <c r="B19" s="517" t="s">
        <v>343</v>
      </c>
      <c r="C19" s="517"/>
      <c r="D19" s="517"/>
      <c r="E19" s="517"/>
      <c r="F19" s="518"/>
      <c r="G19" s="348">
        <v>72</v>
      </c>
      <c r="H19" s="349">
        <v>11300</v>
      </c>
      <c r="I19" s="350"/>
      <c r="J19" s="339">
        <f>J20</f>
        <v>0</v>
      </c>
    </row>
    <row r="20" spans="1:10" ht="16.5" customHeight="1">
      <c r="A20" s="334"/>
      <c r="B20" s="519" t="s">
        <v>344</v>
      </c>
      <c r="C20" s="520"/>
      <c r="D20" s="520"/>
      <c r="E20" s="520"/>
      <c r="F20" s="520"/>
      <c r="G20" s="277"/>
      <c r="H20" s="351">
        <v>11301</v>
      </c>
      <c r="I20" s="352"/>
      <c r="J20" s="339"/>
    </row>
    <row r="21" spans="1:10" ht="16.5" customHeight="1">
      <c r="A21" s="353">
        <v>5</v>
      </c>
      <c r="B21" s="518" t="s">
        <v>345</v>
      </c>
      <c r="C21" s="521"/>
      <c r="D21" s="521"/>
      <c r="E21" s="521"/>
      <c r="F21" s="521"/>
      <c r="G21" s="354">
        <v>73</v>
      </c>
      <c r="H21" s="354">
        <v>11400</v>
      </c>
      <c r="I21" s="355"/>
      <c r="J21" s="339">
        <v>0</v>
      </c>
    </row>
    <row r="22" spans="1:10" ht="16.5" customHeight="1">
      <c r="A22" s="356">
        <v>6</v>
      </c>
      <c r="B22" s="518" t="s">
        <v>416</v>
      </c>
      <c r="C22" s="521"/>
      <c r="D22" s="521"/>
      <c r="E22" s="521"/>
      <c r="F22" s="521"/>
      <c r="G22" s="354">
        <v>75</v>
      </c>
      <c r="H22" s="357">
        <v>11500</v>
      </c>
      <c r="I22" s="358"/>
      <c r="J22" s="339">
        <v>448161</v>
      </c>
    </row>
    <row r="23" spans="1:10" ht="16.5" customHeight="1">
      <c r="A23" s="353">
        <v>7</v>
      </c>
      <c r="B23" s="517" t="s">
        <v>346</v>
      </c>
      <c r="C23" s="517"/>
      <c r="D23" s="517"/>
      <c r="E23" s="517"/>
      <c r="F23" s="518"/>
      <c r="G23" s="337">
        <v>77</v>
      </c>
      <c r="H23" s="337">
        <v>11600</v>
      </c>
      <c r="I23" s="359"/>
      <c r="J23" s="339">
        <v>0</v>
      </c>
    </row>
    <row r="24" spans="1:10" ht="16.5" customHeight="1" thickBot="1">
      <c r="A24" s="360" t="s">
        <v>347</v>
      </c>
      <c r="B24" s="507" t="s">
        <v>348</v>
      </c>
      <c r="C24" s="507"/>
      <c r="D24" s="507"/>
      <c r="E24" s="507"/>
      <c r="F24" s="507"/>
      <c r="G24" s="361"/>
      <c r="H24" s="361">
        <v>11800</v>
      </c>
      <c r="I24" s="362">
        <f>I8+I12+I22</f>
        <v>0</v>
      </c>
      <c r="J24" s="363">
        <f>SUM(J8+J12+J22)</f>
        <v>559740</v>
      </c>
    </row>
    <row r="25" spans="1:10" ht="16.5" customHeight="1">
      <c r="A25" s="364"/>
      <c r="B25" s="365"/>
      <c r="C25" s="365"/>
      <c r="D25" s="365"/>
      <c r="E25" s="365"/>
      <c r="F25" s="365"/>
      <c r="G25" s="365"/>
      <c r="H25" s="365"/>
      <c r="I25" s="366"/>
      <c r="J25" s="367"/>
    </row>
    <row r="26" spans="1:10" ht="16.5" customHeight="1">
      <c r="A26" s="364"/>
      <c r="B26" s="365"/>
      <c r="C26" s="365"/>
      <c r="D26" s="365"/>
      <c r="E26" s="365"/>
      <c r="F26" s="365"/>
      <c r="G26" s="365"/>
      <c r="H26" s="365"/>
      <c r="I26" s="366"/>
      <c r="J26" s="367"/>
    </row>
    <row r="27" spans="1:10" ht="16.5" customHeight="1">
      <c r="A27" s="364"/>
      <c r="B27" s="365"/>
      <c r="C27" s="365"/>
      <c r="D27" s="365"/>
      <c r="E27" s="365"/>
      <c r="F27" s="365"/>
      <c r="G27" s="365"/>
      <c r="H27" s="365"/>
      <c r="I27" s="366"/>
      <c r="J27" s="367"/>
    </row>
    <row r="28" spans="1:12" ht="16.5" customHeight="1">
      <c r="A28" s="364"/>
      <c r="B28" s="365"/>
      <c r="C28" s="365"/>
      <c r="D28" s="365"/>
      <c r="E28" s="365"/>
      <c r="F28" s="365"/>
      <c r="G28" s="365"/>
      <c r="H28" s="365"/>
      <c r="I28" s="366"/>
      <c r="J28" s="486" t="s">
        <v>213</v>
      </c>
      <c r="K28" s="486"/>
      <c r="L28" s="486"/>
    </row>
    <row r="29" spans="1:12" ht="16.5" customHeight="1">
      <c r="A29" s="364"/>
      <c r="B29" s="365"/>
      <c r="C29" s="365"/>
      <c r="D29" s="365"/>
      <c r="E29" s="365"/>
      <c r="F29" s="365"/>
      <c r="G29" s="365"/>
      <c r="H29" s="365"/>
      <c r="I29" s="366"/>
      <c r="J29" s="487" t="s">
        <v>413</v>
      </c>
      <c r="K29" s="488"/>
      <c r="L29" s="488"/>
    </row>
    <row r="30" spans="1:10" ht="16.5" customHeight="1">
      <c r="A30" s="364"/>
      <c r="B30" s="365"/>
      <c r="C30" s="365"/>
      <c r="D30" s="365"/>
      <c r="E30" s="365"/>
      <c r="F30" s="365"/>
      <c r="G30" s="365"/>
      <c r="H30" s="365"/>
      <c r="I30" s="366"/>
      <c r="J30" s="367"/>
    </row>
    <row r="31" spans="1:10" ht="16.5" customHeight="1">
      <c r="A31" s="364"/>
      <c r="B31" s="365"/>
      <c r="C31" s="365"/>
      <c r="D31" s="365"/>
      <c r="E31" s="365"/>
      <c r="F31" s="365"/>
      <c r="G31" s="365"/>
      <c r="H31" s="365"/>
      <c r="I31" s="366"/>
      <c r="J31" s="367"/>
    </row>
    <row r="32" spans="1:10" ht="16.5" customHeight="1">
      <c r="A32" s="364"/>
      <c r="B32" s="365"/>
      <c r="C32" s="365"/>
      <c r="D32" s="365"/>
      <c r="E32" s="365"/>
      <c r="F32" s="365"/>
      <c r="G32" s="365"/>
      <c r="H32" s="365"/>
      <c r="I32" s="366"/>
      <c r="J32" s="367"/>
    </row>
    <row r="33" spans="1:10" ht="16.5" customHeight="1">
      <c r="A33" s="364"/>
      <c r="B33" s="365"/>
      <c r="C33" s="365"/>
      <c r="D33" s="365"/>
      <c r="E33" s="365"/>
      <c r="F33" s="365"/>
      <c r="G33" s="365"/>
      <c r="H33" s="365"/>
      <c r="I33" s="366"/>
      <c r="J33" s="367"/>
    </row>
    <row r="34" spans="1:10" ht="16.5" customHeight="1">
      <c r="A34" s="364"/>
      <c r="B34" s="365"/>
      <c r="C34" s="365"/>
      <c r="D34" s="365"/>
      <c r="E34" s="365"/>
      <c r="F34" s="365"/>
      <c r="G34" s="365"/>
      <c r="H34" s="365"/>
      <c r="I34" s="366"/>
      <c r="J34" s="367"/>
    </row>
    <row r="35" spans="1:10" ht="16.5" customHeight="1">
      <c r="A35" s="364"/>
      <c r="B35" s="365"/>
      <c r="C35" s="365"/>
      <c r="D35" s="365"/>
      <c r="E35" s="365"/>
      <c r="F35" s="365"/>
      <c r="G35" s="365"/>
      <c r="H35" s="365"/>
      <c r="I35" s="366"/>
      <c r="J35" s="367"/>
    </row>
    <row r="36" spans="1:10" ht="16.5" customHeight="1">
      <c r="A36" s="364"/>
      <c r="B36" s="365"/>
      <c r="C36" s="365"/>
      <c r="D36" s="365"/>
      <c r="E36" s="365"/>
      <c r="F36" s="365"/>
      <c r="G36" s="365"/>
      <c r="H36" s="365"/>
      <c r="I36" s="366"/>
      <c r="J36" s="367"/>
    </row>
    <row r="37" spans="1:10" ht="16.5" customHeight="1">
      <c r="A37" s="364"/>
      <c r="B37" s="365"/>
      <c r="C37" s="365"/>
      <c r="D37" s="365"/>
      <c r="E37" s="365"/>
      <c r="F37" s="365"/>
      <c r="G37" s="365"/>
      <c r="H37" s="365"/>
      <c r="I37" s="366"/>
      <c r="J37" s="367"/>
    </row>
    <row r="38" spans="1:10" ht="16.5" customHeight="1">
      <c r="A38" s="364"/>
      <c r="B38" s="365"/>
      <c r="C38" s="365"/>
      <c r="D38" s="365"/>
      <c r="E38" s="365"/>
      <c r="F38" s="365"/>
      <c r="G38" s="365"/>
      <c r="H38" s="365"/>
      <c r="I38" s="366"/>
      <c r="J38" s="367"/>
    </row>
    <row r="39" spans="1:10" ht="16.5" customHeight="1">
      <c r="A39" s="364"/>
      <c r="B39" s="365"/>
      <c r="C39" s="365"/>
      <c r="D39" s="365"/>
      <c r="E39" s="365"/>
      <c r="F39" s="365"/>
      <c r="G39" s="365"/>
      <c r="H39" s="365"/>
      <c r="I39" s="366"/>
      <c r="J39" s="367"/>
    </row>
    <row r="40" spans="1:10" ht="16.5" customHeight="1">
      <c r="A40" s="364"/>
      <c r="B40" s="365"/>
      <c r="C40" s="365"/>
      <c r="D40" s="365"/>
      <c r="E40" s="365"/>
      <c r="F40" s="365"/>
      <c r="G40" s="365"/>
      <c r="H40" s="365"/>
      <c r="I40" s="366"/>
      <c r="J40" s="367"/>
    </row>
    <row r="41" spans="1:10" ht="16.5" customHeight="1">
      <c r="A41" s="364"/>
      <c r="B41" s="365"/>
      <c r="C41" s="365"/>
      <c r="D41" s="365"/>
      <c r="E41" s="365"/>
      <c r="F41" s="365"/>
      <c r="G41" s="365"/>
      <c r="H41" s="365"/>
      <c r="I41" s="366"/>
      <c r="J41" s="367"/>
    </row>
    <row r="42" spans="1:10" ht="16.5" customHeight="1">
      <c r="A42" s="364"/>
      <c r="B42" s="365"/>
      <c r="C42" s="365"/>
      <c r="D42" s="365"/>
      <c r="E42" s="365"/>
      <c r="F42" s="365"/>
      <c r="G42" s="365"/>
      <c r="H42" s="365"/>
      <c r="I42" s="366"/>
      <c r="J42" s="367"/>
    </row>
    <row r="43" spans="1:10" ht="12.75">
      <c r="A43" s="275"/>
      <c r="B43" s="272" t="s">
        <v>412</v>
      </c>
      <c r="C43" s="317"/>
      <c r="D43" s="317"/>
      <c r="E43" s="275"/>
      <c r="F43" s="275"/>
      <c r="G43" s="275"/>
      <c r="H43" s="275"/>
      <c r="I43" s="318"/>
      <c r="J43" s="318"/>
    </row>
    <row r="44" spans="1:10" ht="12.75">
      <c r="A44" s="275"/>
      <c r="B44" s="272" t="s">
        <v>411</v>
      </c>
      <c r="C44" s="317"/>
      <c r="D44" s="317"/>
      <c r="E44" s="275"/>
      <c r="F44" s="275"/>
      <c r="G44" s="275"/>
      <c r="H44" s="275"/>
      <c r="I44" s="318"/>
      <c r="J44" s="318"/>
    </row>
    <row r="45" spans="1:10" ht="12.75">
      <c r="A45" s="275"/>
      <c r="B45" s="270"/>
      <c r="C45" s="275"/>
      <c r="D45" s="275"/>
      <c r="E45" s="275"/>
      <c r="F45" s="275"/>
      <c r="G45" s="275"/>
      <c r="H45" s="275"/>
      <c r="I45" s="318"/>
      <c r="J45" s="319" t="s">
        <v>349</v>
      </c>
    </row>
    <row r="46" spans="1:10" ht="12.75">
      <c r="A46" s="508" t="s">
        <v>323</v>
      </c>
      <c r="B46" s="509"/>
      <c r="C46" s="509"/>
      <c r="D46" s="509"/>
      <c r="E46" s="509"/>
      <c r="F46" s="509"/>
      <c r="G46" s="509"/>
      <c r="H46" s="509"/>
      <c r="I46" s="509"/>
      <c r="J46" s="509"/>
    </row>
    <row r="47" spans="1:10" ht="23.25" customHeight="1" thickBot="1">
      <c r="A47" s="368"/>
      <c r="B47" s="510" t="s">
        <v>350</v>
      </c>
      <c r="C47" s="511"/>
      <c r="D47" s="511"/>
      <c r="E47" s="511"/>
      <c r="F47" s="512"/>
      <c r="G47" s="369" t="s">
        <v>325</v>
      </c>
      <c r="H47" s="369" t="s">
        <v>326</v>
      </c>
      <c r="I47" s="370" t="s">
        <v>327</v>
      </c>
      <c r="J47" s="370" t="s">
        <v>327</v>
      </c>
    </row>
    <row r="48" spans="1:16" ht="16.5" customHeight="1">
      <c r="A48" s="371">
        <v>1</v>
      </c>
      <c r="B48" s="513" t="s">
        <v>351</v>
      </c>
      <c r="C48" s="514"/>
      <c r="D48" s="514"/>
      <c r="E48" s="514"/>
      <c r="F48" s="514"/>
      <c r="G48" s="372">
        <v>60</v>
      </c>
      <c r="H48" s="372">
        <v>12100</v>
      </c>
      <c r="I48" s="373">
        <f>SUM(I49:I53)</f>
        <v>0</v>
      </c>
      <c r="J48" s="373">
        <f>SUM(J49:J53)</f>
        <v>21573</v>
      </c>
      <c r="P48" s="539">
        <v>34603</v>
      </c>
    </row>
    <row r="49" spans="1:12" ht="16.5" customHeight="1">
      <c r="A49" s="374" t="s">
        <v>352</v>
      </c>
      <c r="B49" s="502" t="s">
        <v>353</v>
      </c>
      <c r="C49" s="502" t="s">
        <v>354</v>
      </c>
      <c r="D49" s="502"/>
      <c r="E49" s="502"/>
      <c r="F49" s="502"/>
      <c r="G49" s="375" t="s">
        <v>355</v>
      </c>
      <c r="H49" s="375">
        <v>12101</v>
      </c>
      <c r="I49" s="376"/>
      <c r="J49" s="377">
        <v>21573</v>
      </c>
      <c r="L49" s="542">
        <f>I49+I50</f>
        <v>0</v>
      </c>
    </row>
    <row r="50" spans="1:10" ht="12" customHeight="1">
      <c r="A50" s="374" t="s">
        <v>331</v>
      </c>
      <c r="B50" s="502" t="s">
        <v>356</v>
      </c>
      <c r="C50" s="502" t="s">
        <v>354</v>
      </c>
      <c r="D50" s="502"/>
      <c r="E50" s="502"/>
      <c r="F50" s="502"/>
      <c r="G50" s="375"/>
      <c r="H50" s="378">
        <v>12102</v>
      </c>
      <c r="I50" s="379"/>
      <c r="J50" s="377"/>
    </row>
    <row r="51" spans="1:12" ht="12" customHeight="1">
      <c r="A51" s="374" t="s">
        <v>333</v>
      </c>
      <c r="B51" s="502" t="s">
        <v>357</v>
      </c>
      <c r="C51" s="502" t="s">
        <v>354</v>
      </c>
      <c r="D51" s="502"/>
      <c r="E51" s="502"/>
      <c r="F51" s="502"/>
      <c r="G51" s="375" t="s">
        <v>358</v>
      </c>
      <c r="H51" s="375">
        <v>12103</v>
      </c>
      <c r="I51" s="376"/>
      <c r="J51" s="377"/>
      <c r="L51" s="539">
        <f>L49*1000</f>
        <v>0</v>
      </c>
    </row>
    <row r="52" spans="1:10" ht="12" customHeight="1">
      <c r="A52" s="374" t="s">
        <v>359</v>
      </c>
      <c r="B52" s="505" t="s">
        <v>360</v>
      </c>
      <c r="C52" s="502" t="s">
        <v>354</v>
      </c>
      <c r="D52" s="502"/>
      <c r="E52" s="502"/>
      <c r="F52" s="502"/>
      <c r="G52" s="375"/>
      <c r="H52" s="378">
        <v>12104</v>
      </c>
      <c r="I52" s="379"/>
      <c r="J52" s="380"/>
    </row>
    <row r="53" spans="1:10" ht="12" customHeight="1">
      <c r="A53" s="374" t="s">
        <v>361</v>
      </c>
      <c r="B53" s="502" t="s">
        <v>362</v>
      </c>
      <c r="C53" s="502" t="s">
        <v>354</v>
      </c>
      <c r="D53" s="502"/>
      <c r="E53" s="502"/>
      <c r="F53" s="502"/>
      <c r="G53" s="375" t="s">
        <v>363</v>
      </c>
      <c r="H53" s="378">
        <v>12105</v>
      </c>
      <c r="I53" s="379"/>
      <c r="J53" s="380"/>
    </row>
    <row r="54" spans="1:16" ht="16.5" customHeight="1">
      <c r="A54" s="381">
        <v>2</v>
      </c>
      <c r="B54" s="503" t="s">
        <v>364</v>
      </c>
      <c r="C54" s="503"/>
      <c r="D54" s="503"/>
      <c r="E54" s="503"/>
      <c r="F54" s="503"/>
      <c r="G54" s="382">
        <v>64</v>
      </c>
      <c r="H54" s="382">
        <v>12200</v>
      </c>
      <c r="I54" s="380">
        <f>SUM(I55:I56)</f>
        <v>6582.8495</v>
      </c>
      <c r="J54" s="380">
        <f>SUM(J55:J56)</f>
        <v>7134</v>
      </c>
      <c r="P54" s="539">
        <v>2559</v>
      </c>
    </row>
    <row r="55" spans="1:10" ht="16.5" customHeight="1">
      <c r="A55" s="383" t="s">
        <v>365</v>
      </c>
      <c r="B55" s="503" t="s">
        <v>366</v>
      </c>
      <c r="C55" s="506"/>
      <c r="D55" s="506"/>
      <c r="E55" s="506"/>
      <c r="F55" s="506"/>
      <c r="G55" s="378">
        <v>641</v>
      </c>
      <c r="H55" s="378">
        <v>12201</v>
      </c>
      <c r="I55" s="379">
        <f>6020050/1000</f>
        <v>6020.05</v>
      </c>
      <c r="J55" s="377">
        <v>6504</v>
      </c>
    </row>
    <row r="56" spans="1:10" ht="16.5" customHeight="1">
      <c r="A56" s="383" t="s">
        <v>367</v>
      </c>
      <c r="B56" s="506" t="s">
        <v>368</v>
      </c>
      <c r="C56" s="506"/>
      <c r="D56" s="506"/>
      <c r="E56" s="506"/>
      <c r="F56" s="506"/>
      <c r="G56" s="378">
        <v>644</v>
      </c>
      <c r="H56" s="378">
        <v>12202</v>
      </c>
      <c r="I56" s="379">
        <f>562799.5/1000</f>
        <v>562.7995</v>
      </c>
      <c r="J56" s="377">
        <v>630</v>
      </c>
    </row>
    <row r="57" spans="1:10" ht="16.5" customHeight="1">
      <c r="A57" s="381">
        <v>3</v>
      </c>
      <c r="B57" s="503" t="s">
        <v>369</v>
      </c>
      <c r="C57" s="503"/>
      <c r="D57" s="503"/>
      <c r="E57" s="503"/>
      <c r="F57" s="503"/>
      <c r="G57" s="382">
        <v>68</v>
      </c>
      <c r="H57" s="382">
        <v>12300</v>
      </c>
      <c r="I57" s="384"/>
      <c r="J57" s="380">
        <v>406</v>
      </c>
    </row>
    <row r="58" spans="1:16" ht="16.5" customHeight="1">
      <c r="A58" s="381">
        <v>4</v>
      </c>
      <c r="B58" s="503" t="s">
        <v>370</v>
      </c>
      <c r="C58" s="503"/>
      <c r="D58" s="503"/>
      <c r="E58" s="503"/>
      <c r="F58" s="503"/>
      <c r="G58" s="382">
        <v>61</v>
      </c>
      <c r="H58" s="382">
        <v>12400</v>
      </c>
      <c r="I58" s="380">
        <f>SUM(I59:I70)</f>
        <v>4729.511999999999</v>
      </c>
      <c r="J58" s="380">
        <f>SUM(J59:J70)</f>
        <v>130514</v>
      </c>
      <c r="P58" s="539">
        <v>22956</v>
      </c>
    </row>
    <row r="59" spans="1:10" ht="16.5" customHeight="1">
      <c r="A59" s="383" t="s">
        <v>329</v>
      </c>
      <c r="B59" s="498" t="s">
        <v>371</v>
      </c>
      <c r="C59" s="498"/>
      <c r="D59" s="498"/>
      <c r="E59" s="498"/>
      <c r="F59" s="498"/>
      <c r="G59" s="375"/>
      <c r="H59" s="375">
        <v>12401</v>
      </c>
      <c r="I59" s="376"/>
      <c r="J59" s="377">
        <v>84531</v>
      </c>
    </row>
    <row r="60" spans="1:16" ht="16.5" customHeight="1">
      <c r="A60" s="383" t="s">
        <v>336</v>
      </c>
      <c r="B60" s="498" t="s">
        <v>372</v>
      </c>
      <c r="C60" s="498"/>
      <c r="D60" s="498"/>
      <c r="E60" s="498"/>
      <c r="F60" s="498"/>
      <c r="G60" s="385">
        <v>611</v>
      </c>
      <c r="H60" s="375">
        <v>12402</v>
      </c>
      <c r="I60" s="412">
        <f>(3139937.97+1571807.13-9033.53-209845.23-0.85)/1000</f>
        <v>4492.865489999999</v>
      </c>
      <c r="J60" s="377">
        <v>45983</v>
      </c>
      <c r="P60" s="539">
        <v>5191</v>
      </c>
    </row>
    <row r="61" spans="1:10" ht="16.5" customHeight="1">
      <c r="A61" s="383" t="s">
        <v>338</v>
      </c>
      <c r="B61" s="498" t="s">
        <v>373</v>
      </c>
      <c r="C61" s="498"/>
      <c r="D61" s="498"/>
      <c r="E61" s="498"/>
      <c r="F61" s="498"/>
      <c r="G61" s="375">
        <v>613</v>
      </c>
      <c r="H61" s="375">
        <v>12403</v>
      </c>
      <c r="I61" s="376"/>
      <c r="J61" s="377"/>
    </row>
    <row r="62" spans="1:10" ht="16.5" customHeight="1">
      <c r="A62" s="383" t="s">
        <v>374</v>
      </c>
      <c r="B62" s="498" t="s">
        <v>375</v>
      </c>
      <c r="C62" s="498"/>
      <c r="D62" s="498"/>
      <c r="E62" s="498"/>
      <c r="F62" s="498"/>
      <c r="G62" s="385">
        <v>615</v>
      </c>
      <c r="H62" s="375">
        <v>12404</v>
      </c>
      <c r="I62" s="376"/>
      <c r="J62" s="379"/>
    </row>
    <row r="63" spans="1:10" ht="16.5" customHeight="1">
      <c r="A63" s="383" t="s">
        <v>376</v>
      </c>
      <c r="B63" s="498" t="s">
        <v>377</v>
      </c>
      <c r="C63" s="498"/>
      <c r="D63" s="498"/>
      <c r="E63" s="498"/>
      <c r="F63" s="498"/>
      <c r="G63" s="385">
        <v>616</v>
      </c>
      <c r="H63" s="375">
        <v>12405</v>
      </c>
      <c r="I63" s="376"/>
      <c r="J63" s="377"/>
    </row>
    <row r="64" spans="1:10" ht="16.5" customHeight="1">
      <c r="A64" s="383" t="s">
        <v>378</v>
      </c>
      <c r="B64" s="498" t="s">
        <v>379</v>
      </c>
      <c r="C64" s="498"/>
      <c r="D64" s="498"/>
      <c r="E64" s="498"/>
      <c r="F64" s="498"/>
      <c r="G64" s="385">
        <v>617</v>
      </c>
      <c r="H64" s="375">
        <v>12406</v>
      </c>
      <c r="I64" s="376"/>
      <c r="J64" s="377"/>
    </row>
    <row r="65" spans="1:16" ht="16.5" customHeight="1">
      <c r="A65" s="383" t="s">
        <v>380</v>
      </c>
      <c r="B65" s="502" t="s">
        <v>381</v>
      </c>
      <c r="C65" s="502" t="s">
        <v>354</v>
      </c>
      <c r="D65" s="502"/>
      <c r="E65" s="502"/>
      <c r="F65" s="502"/>
      <c r="G65" s="385">
        <v>618</v>
      </c>
      <c r="H65" s="375">
        <v>12407</v>
      </c>
      <c r="I65" s="376">
        <f>(159147.68+20596.5)/1000</f>
        <v>179.74418</v>
      </c>
      <c r="J65" s="377"/>
      <c r="P65" s="539">
        <v>9329</v>
      </c>
    </row>
    <row r="66" spans="1:10" ht="16.5" customHeight="1">
      <c r="A66" s="383" t="s">
        <v>382</v>
      </c>
      <c r="B66" s="502" t="s">
        <v>383</v>
      </c>
      <c r="C66" s="502"/>
      <c r="D66" s="502"/>
      <c r="E66" s="502"/>
      <c r="F66" s="502"/>
      <c r="G66" s="385">
        <v>623</v>
      </c>
      <c r="H66" s="375">
        <v>12408</v>
      </c>
      <c r="I66" s="376"/>
      <c r="J66" s="380"/>
    </row>
    <row r="67" spans="1:10" ht="16.5" customHeight="1">
      <c r="A67" s="383" t="s">
        <v>384</v>
      </c>
      <c r="B67" s="502" t="s">
        <v>385</v>
      </c>
      <c r="C67" s="502"/>
      <c r="D67" s="502"/>
      <c r="E67" s="502"/>
      <c r="F67" s="502"/>
      <c r="G67" s="385">
        <v>624</v>
      </c>
      <c r="H67" s="375">
        <v>12409</v>
      </c>
      <c r="I67" s="376"/>
      <c r="J67" s="380"/>
    </row>
    <row r="68" spans="1:10" ht="16.5" customHeight="1">
      <c r="A68" s="383" t="s">
        <v>386</v>
      </c>
      <c r="B68" s="502" t="s">
        <v>387</v>
      </c>
      <c r="C68" s="502"/>
      <c r="D68" s="502"/>
      <c r="E68" s="502"/>
      <c r="F68" s="502"/>
      <c r="G68" s="385">
        <v>625</v>
      </c>
      <c r="H68" s="375">
        <v>12410</v>
      </c>
      <c r="I68" s="376"/>
      <c r="J68" s="380"/>
    </row>
    <row r="69" spans="1:10" ht="16.5" customHeight="1">
      <c r="A69" s="383" t="s">
        <v>388</v>
      </c>
      <c r="B69" s="502" t="s">
        <v>389</v>
      </c>
      <c r="C69" s="502"/>
      <c r="D69" s="502"/>
      <c r="E69" s="502"/>
      <c r="F69" s="502"/>
      <c r="G69" s="385">
        <v>626</v>
      </c>
      <c r="H69" s="375">
        <v>12411</v>
      </c>
      <c r="I69" s="376">
        <f>56902.33/1000</f>
        <v>56.90233</v>
      </c>
      <c r="J69" s="380"/>
    </row>
    <row r="70" spans="1:10" ht="16.5" customHeight="1">
      <c r="A70" s="386" t="s">
        <v>390</v>
      </c>
      <c r="B70" s="502" t="s">
        <v>391</v>
      </c>
      <c r="C70" s="502"/>
      <c r="D70" s="502"/>
      <c r="E70" s="502"/>
      <c r="F70" s="502"/>
      <c r="G70" s="385">
        <v>627</v>
      </c>
      <c r="H70" s="375">
        <v>12412</v>
      </c>
      <c r="I70" s="376"/>
      <c r="J70" s="380"/>
    </row>
    <row r="71" spans="1:10" ht="16.5" customHeight="1">
      <c r="A71" s="383"/>
      <c r="B71" s="504" t="s">
        <v>392</v>
      </c>
      <c r="C71" s="504"/>
      <c r="D71" s="504"/>
      <c r="E71" s="504"/>
      <c r="F71" s="504"/>
      <c r="G71" s="385">
        <v>6271</v>
      </c>
      <c r="H71" s="385">
        <v>124121</v>
      </c>
      <c r="I71" s="377"/>
      <c r="J71" s="380"/>
    </row>
    <row r="72" spans="1:10" ht="16.5" customHeight="1">
      <c r="A72" s="383"/>
      <c r="B72" s="504" t="s">
        <v>393</v>
      </c>
      <c r="C72" s="504"/>
      <c r="D72" s="504"/>
      <c r="E72" s="504"/>
      <c r="F72" s="504"/>
      <c r="G72" s="385">
        <v>6272</v>
      </c>
      <c r="H72" s="385">
        <v>124122</v>
      </c>
      <c r="I72" s="377"/>
      <c r="J72" s="380"/>
    </row>
    <row r="73" spans="1:10" ht="16.5" customHeight="1">
      <c r="A73" s="383" t="s">
        <v>394</v>
      </c>
      <c r="B73" s="502" t="s">
        <v>395</v>
      </c>
      <c r="C73" s="502"/>
      <c r="D73" s="502"/>
      <c r="E73" s="502"/>
      <c r="F73" s="502"/>
      <c r="G73" s="385">
        <v>628</v>
      </c>
      <c r="H73" s="385">
        <v>12413</v>
      </c>
      <c r="I73" s="377">
        <f>7691.62/1000</f>
        <v>7.6916199999999995</v>
      </c>
      <c r="J73" s="377"/>
    </row>
    <row r="74" spans="1:10" ht="16.5" customHeight="1">
      <c r="A74" s="381">
        <v>5</v>
      </c>
      <c r="B74" s="505" t="s">
        <v>396</v>
      </c>
      <c r="C74" s="502"/>
      <c r="D74" s="502"/>
      <c r="E74" s="502"/>
      <c r="F74" s="502"/>
      <c r="G74" s="387">
        <v>63</v>
      </c>
      <c r="H74" s="387">
        <v>12500</v>
      </c>
      <c r="I74" s="380">
        <f>SUM(I75:I78)</f>
        <v>0</v>
      </c>
      <c r="J74" s="380">
        <f>SUM(J75:J78)</f>
        <v>0</v>
      </c>
    </row>
    <row r="75" spans="1:10" ht="16.5" customHeight="1">
      <c r="A75" s="383" t="s">
        <v>329</v>
      </c>
      <c r="B75" s="502" t="s">
        <v>397</v>
      </c>
      <c r="C75" s="502"/>
      <c r="D75" s="502"/>
      <c r="E75" s="502"/>
      <c r="F75" s="502"/>
      <c r="G75" s="385">
        <v>632</v>
      </c>
      <c r="H75" s="385">
        <v>12501</v>
      </c>
      <c r="I75" s="377"/>
      <c r="J75" s="380"/>
    </row>
    <row r="76" spans="1:10" ht="16.5" customHeight="1">
      <c r="A76" s="383" t="s">
        <v>336</v>
      </c>
      <c r="B76" s="502" t="s">
        <v>398</v>
      </c>
      <c r="C76" s="502"/>
      <c r="D76" s="502"/>
      <c r="E76" s="502"/>
      <c r="F76" s="502"/>
      <c r="G76" s="385">
        <v>633</v>
      </c>
      <c r="H76" s="385">
        <v>12502</v>
      </c>
      <c r="I76" s="377"/>
      <c r="J76" s="380"/>
    </row>
    <row r="77" spans="1:10" ht="16.5" customHeight="1">
      <c r="A77" s="383" t="s">
        <v>338</v>
      </c>
      <c r="B77" s="502" t="s">
        <v>399</v>
      </c>
      <c r="C77" s="502"/>
      <c r="D77" s="502"/>
      <c r="E77" s="502"/>
      <c r="F77" s="502"/>
      <c r="G77" s="385">
        <v>634</v>
      </c>
      <c r="H77" s="385">
        <v>12503</v>
      </c>
      <c r="I77" s="377"/>
      <c r="J77" s="380"/>
    </row>
    <row r="78" spans="1:10" ht="16.5" customHeight="1">
      <c r="A78" s="383" t="s">
        <v>374</v>
      </c>
      <c r="B78" s="502" t="s">
        <v>400</v>
      </c>
      <c r="C78" s="502"/>
      <c r="D78" s="502"/>
      <c r="E78" s="502"/>
      <c r="F78" s="502"/>
      <c r="G78" s="385" t="s">
        <v>401</v>
      </c>
      <c r="H78" s="385">
        <v>12504</v>
      </c>
      <c r="I78" s="377"/>
      <c r="J78" s="377"/>
    </row>
    <row r="79" spans="1:10" ht="12.75" customHeight="1">
      <c r="A79" s="381" t="s">
        <v>402</v>
      </c>
      <c r="B79" s="503" t="s">
        <v>403</v>
      </c>
      <c r="C79" s="503"/>
      <c r="D79" s="503"/>
      <c r="E79" s="503"/>
      <c r="F79" s="503"/>
      <c r="G79" s="385"/>
      <c r="H79" s="385">
        <v>12600</v>
      </c>
      <c r="I79" s="380">
        <f>SUM(I48+I54+I57+I58+I74+I73)</f>
        <v>11320.053119999999</v>
      </c>
      <c r="J79" s="380">
        <f>SUM(J48+J54+J57+J58+J74+J73)</f>
        <v>159627</v>
      </c>
    </row>
    <row r="80" spans="1:12" ht="16.5" customHeight="1">
      <c r="A80" s="388"/>
      <c r="B80" s="389" t="s">
        <v>404</v>
      </c>
      <c r="C80" s="390"/>
      <c r="D80" s="390"/>
      <c r="E80" s="390"/>
      <c r="F80" s="390"/>
      <c r="G80" s="390"/>
      <c r="H80" s="390"/>
      <c r="I80" s="391" t="s">
        <v>442</v>
      </c>
      <c r="J80" s="391" t="s">
        <v>327</v>
      </c>
      <c r="L80" s="542"/>
    </row>
    <row r="81" spans="1:10" ht="16.5" customHeight="1">
      <c r="A81" s="392">
        <v>1</v>
      </c>
      <c r="B81" s="497" t="s">
        <v>405</v>
      </c>
      <c r="C81" s="497"/>
      <c r="D81" s="497"/>
      <c r="E81" s="497"/>
      <c r="F81" s="497"/>
      <c r="G81" s="387"/>
      <c r="H81" s="387">
        <v>14000</v>
      </c>
      <c r="I81" s="380">
        <v>6</v>
      </c>
      <c r="J81" s="393">
        <v>6</v>
      </c>
    </row>
    <row r="82" spans="1:10" ht="16.5" customHeight="1">
      <c r="A82" s="392">
        <v>2</v>
      </c>
      <c r="B82" s="497" t="s">
        <v>406</v>
      </c>
      <c r="C82" s="497"/>
      <c r="D82" s="497"/>
      <c r="E82" s="497"/>
      <c r="F82" s="497"/>
      <c r="G82" s="387"/>
      <c r="H82" s="387">
        <v>15000</v>
      </c>
      <c r="I82" s="380"/>
      <c r="J82" s="380"/>
    </row>
    <row r="83" spans="1:10" ht="10.5" customHeight="1">
      <c r="A83" s="394" t="s">
        <v>329</v>
      </c>
      <c r="B83" s="498" t="s">
        <v>407</v>
      </c>
      <c r="C83" s="498"/>
      <c r="D83" s="498"/>
      <c r="E83" s="498"/>
      <c r="F83" s="498"/>
      <c r="G83" s="387"/>
      <c r="H83" s="385">
        <v>15001</v>
      </c>
      <c r="I83" s="377"/>
      <c r="J83" s="380"/>
    </row>
    <row r="84" spans="1:10" ht="10.5" customHeight="1">
      <c r="A84" s="394"/>
      <c r="B84" s="499" t="s">
        <v>408</v>
      </c>
      <c r="C84" s="499"/>
      <c r="D84" s="499"/>
      <c r="E84" s="499"/>
      <c r="F84" s="499"/>
      <c r="G84" s="387"/>
      <c r="H84" s="385">
        <v>150011</v>
      </c>
      <c r="I84" s="380">
        <f>'P shtes .'!E10/1000</f>
        <v>0</v>
      </c>
      <c r="J84" s="380"/>
    </row>
    <row r="85" spans="1:10" ht="10.5" customHeight="1">
      <c r="A85" s="395" t="s">
        <v>336</v>
      </c>
      <c r="B85" s="498" t="s">
        <v>409</v>
      </c>
      <c r="C85" s="498"/>
      <c r="D85" s="498"/>
      <c r="E85" s="498"/>
      <c r="F85" s="498"/>
      <c r="G85" s="387"/>
      <c r="H85" s="385">
        <v>15002</v>
      </c>
      <c r="I85" s="377"/>
      <c r="J85" s="380"/>
    </row>
    <row r="86" spans="1:10" ht="10.5" customHeight="1" thickBot="1">
      <c r="A86" s="396"/>
      <c r="B86" s="500" t="s">
        <v>410</v>
      </c>
      <c r="C86" s="500"/>
      <c r="D86" s="500"/>
      <c r="E86" s="500"/>
      <c r="F86" s="500"/>
      <c r="G86" s="397"/>
      <c r="H86" s="398">
        <v>150021</v>
      </c>
      <c r="I86" s="399"/>
      <c r="J86" s="400"/>
    </row>
    <row r="87" spans="1:12" ht="15">
      <c r="A87" s="314"/>
      <c r="B87" s="314"/>
      <c r="C87" s="314"/>
      <c r="D87" s="314"/>
      <c r="E87" s="314"/>
      <c r="F87" s="314"/>
      <c r="G87" s="314"/>
      <c r="H87" s="314"/>
      <c r="I87" s="401"/>
      <c r="J87" s="501" t="s">
        <v>213</v>
      </c>
      <c r="K87" s="501"/>
      <c r="L87" s="501"/>
    </row>
    <row r="88" spans="1:12" ht="12.75">
      <c r="A88" s="275"/>
      <c r="B88" s="275"/>
      <c r="C88" s="275"/>
      <c r="D88" s="275"/>
      <c r="E88" s="275"/>
      <c r="F88" s="275"/>
      <c r="G88" s="275"/>
      <c r="H88" s="275"/>
      <c r="I88" s="318"/>
      <c r="J88" s="487" t="s">
        <v>413</v>
      </c>
      <c r="K88" s="488"/>
      <c r="L88" s="488"/>
    </row>
    <row r="89" spans="1:10" ht="12.75">
      <c r="A89" s="275"/>
      <c r="B89" s="275"/>
      <c r="C89" s="275"/>
      <c r="D89" s="275"/>
      <c r="E89" s="275"/>
      <c r="F89" s="275"/>
      <c r="G89" s="275"/>
      <c r="H89" s="275"/>
      <c r="I89" s="318"/>
      <c r="J89" s="318"/>
    </row>
    <row r="90" spans="1:10" ht="12.75">
      <c r="A90" s="275"/>
      <c r="B90" s="275"/>
      <c r="C90" s="275"/>
      <c r="D90" s="275"/>
      <c r="E90" s="275"/>
      <c r="F90" s="275"/>
      <c r="G90" s="275"/>
      <c r="H90" s="275"/>
      <c r="I90" s="318"/>
      <c r="J90" s="318"/>
    </row>
    <row r="91" spans="1:10" ht="12.75">
      <c r="A91" s="275"/>
      <c r="B91" s="275"/>
      <c r="C91" s="275"/>
      <c r="D91" s="275"/>
      <c r="E91" s="275"/>
      <c r="F91" s="275"/>
      <c r="G91" s="275"/>
      <c r="H91" s="275"/>
      <c r="I91" s="318"/>
      <c r="J91" s="318"/>
    </row>
    <row r="92" spans="1:10" ht="12.75">
      <c r="A92" s="275"/>
      <c r="B92" s="402"/>
      <c r="C92" s="275"/>
      <c r="D92" s="275"/>
      <c r="E92" s="275"/>
      <c r="F92" s="275"/>
      <c r="G92" s="275"/>
      <c r="H92" s="275"/>
      <c r="I92" s="318"/>
      <c r="J92" s="318"/>
    </row>
    <row r="93" spans="1:10" ht="12.75">
      <c r="A93" s="275"/>
      <c r="B93" s="402"/>
      <c r="C93" s="275"/>
      <c r="D93" s="275"/>
      <c r="E93" s="275"/>
      <c r="F93" s="275"/>
      <c r="G93" s="275"/>
      <c r="H93" s="275"/>
      <c r="I93" s="318"/>
      <c r="J93" s="318"/>
    </row>
    <row r="94" spans="1:10" ht="12.75">
      <c r="A94" s="275"/>
      <c r="B94" s="402"/>
      <c r="C94" s="275"/>
      <c r="D94" s="275"/>
      <c r="E94" s="275"/>
      <c r="F94" s="275"/>
      <c r="G94" s="275"/>
      <c r="H94" s="275"/>
      <c r="I94" s="318"/>
      <c r="J94" s="318"/>
    </row>
    <row r="95" spans="1:10" ht="12.75">
      <c r="A95" s="275"/>
      <c r="B95" s="402"/>
      <c r="C95" s="275"/>
      <c r="D95" s="275"/>
      <c r="E95" s="275"/>
      <c r="F95" s="275"/>
      <c r="G95" s="275"/>
      <c r="H95" s="275"/>
      <c r="I95" s="318"/>
      <c r="J95" s="318"/>
    </row>
    <row r="96" spans="1:10" ht="12.75">
      <c r="A96" s="275"/>
      <c r="B96" s="275"/>
      <c r="C96" s="275"/>
      <c r="D96" s="275"/>
      <c r="E96" s="275"/>
      <c r="F96" s="275"/>
      <c r="G96" s="275"/>
      <c r="H96" s="275"/>
      <c r="I96" s="318"/>
      <c r="J96" s="318"/>
    </row>
    <row r="97" spans="1:10" ht="12.75">
      <c r="A97" s="275"/>
      <c r="B97" s="275"/>
      <c r="C97" s="275"/>
      <c r="D97" s="275"/>
      <c r="E97" s="275"/>
      <c r="F97" s="275"/>
      <c r="G97" s="275"/>
      <c r="H97" s="275"/>
      <c r="I97" s="318"/>
      <c r="J97" s="318"/>
    </row>
    <row r="98" spans="1:10" ht="12.75">
      <c r="A98" s="275"/>
      <c r="B98" s="275"/>
      <c r="C98" s="275"/>
      <c r="D98" s="275"/>
      <c r="E98" s="275"/>
      <c r="F98" s="275"/>
      <c r="G98" s="275"/>
      <c r="H98" s="275"/>
      <c r="I98" s="318"/>
      <c r="J98" s="318"/>
    </row>
    <row r="99" spans="1:10" ht="12.75">
      <c r="A99" s="275"/>
      <c r="B99" s="275"/>
      <c r="C99" s="275"/>
      <c r="D99" s="275"/>
      <c r="E99" s="275"/>
      <c r="F99" s="275"/>
      <c r="G99" s="275"/>
      <c r="H99" s="275"/>
      <c r="I99" s="318"/>
      <c r="J99" s="318"/>
    </row>
    <row r="100" spans="1:10" ht="12.75">
      <c r="A100" s="275"/>
      <c r="B100" s="275"/>
      <c r="C100" s="275"/>
      <c r="D100" s="275"/>
      <c r="E100" s="275"/>
      <c r="F100" s="275"/>
      <c r="G100" s="275"/>
      <c r="H100" s="275"/>
      <c r="I100" s="318"/>
      <c r="J100" s="318"/>
    </row>
    <row r="101" spans="1:10" ht="12.75">
      <c r="A101" s="275"/>
      <c r="B101" s="275"/>
      <c r="C101" s="275"/>
      <c r="D101" s="275"/>
      <c r="E101" s="275"/>
      <c r="F101" s="275"/>
      <c r="G101" s="275"/>
      <c r="H101" s="275"/>
      <c r="I101" s="318"/>
      <c r="J101" s="318"/>
    </row>
    <row r="102" spans="1:10" ht="12.75">
      <c r="A102" s="275"/>
      <c r="B102" s="275"/>
      <c r="C102" s="275"/>
      <c r="D102" s="275"/>
      <c r="E102" s="275"/>
      <c r="F102" s="275"/>
      <c r="G102" s="275"/>
      <c r="H102" s="275"/>
      <c r="I102" s="318"/>
      <c r="J102" s="318"/>
    </row>
    <row r="103" spans="1:10" ht="12.75">
      <c r="A103" s="275"/>
      <c r="B103" s="275"/>
      <c r="C103" s="275"/>
      <c r="D103" s="275"/>
      <c r="E103" s="275"/>
      <c r="F103" s="275"/>
      <c r="G103" s="275"/>
      <c r="H103" s="275"/>
      <c r="I103" s="318"/>
      <c r="J103" s="318"/>
    </row>
    <row r="104" spans="1:10" ht="12.75">
      <c r="A104" s="275"/>
      <c r="B104" s="275"/>
      <c r="C104" s="275"/>
      <c r="D104" s="275"/>
      <c r="E104" s="275"/>
      <c r="F104" s="275"/>
      <c r="G104" s="275"/>
      <c r="H104" s="275"/>
      <c r="I104" s="318"/>
      <c r="J104" s="318"/>
    </row>
    <row r="105" spans="1:10" ht="12.75">
      <c r="A105" s="275"/>
      <c r="B105" s="275"/>
      <c r="C105" s="275"/>
      <c r="D105" s="275"/>
      <c r="E105" s="275"/>
      <c r="F105" s="275"/>
      <c r="G105" s="275"/>
      <c r="H105" s="275"/>
      <c r="I105" s="318"/>
      <c r="J105" s="318"/>
    </row>
    <row r="106" spans="1:10" ht="12.75">
      <c r="A106" s="275"/>
      <c r="B106" s="275"/>
      <c r="C106" s="275"/>
      <c r="D106" s="275"/>
      <c r="E106" s="275"/>
      <c r="F106" s="275"/>
      <c r="G106" s="275"/>
      <c r="H106" s="275"/>
      <c r="I106" s="318"/>
      <c r="J106" s="318"/>
    </row>
    <row r="107" spans="1:10" ht="12.75">
      <c r="A107" s="275"/>
      <c r="B107" s="275"/>
      <c r="C107" s="275"/>
      <c r="D107" s="275"/>
      <c r="E107" s="275"/>
      <c r="F107" s="275"/>
      <c r="G107" s="275"/>
      <c r="H107" s="275"/>
      <c r="I107" s="318"/>
      <c r="J107" s="318"/>
    </row>
    <row r="108" spans="1:10" ht="12.75">
      <c r="A108" s="275"/>
      <c r="B108" s="275"/>
      <c r="C108" s="275"/>
      <c r="D108" s="275"/>
      <c r="E108" s="275"/>
      <c r="F108" s="275"/>
      <c r="G108" s="275"/>
      <c r="H108" s="275"/>
      <c r="I108" s="318"/>
      <c r="J108" s="318"/>
    </row>
    <row r="109" spans="1:10" ht="12.75">
      <c r="A109" s="275"/>
      <c r="B109" s="275"/>
      <c r="C109" s="275"/>
      <c r="D109" s="275"/>
      <c r="E109" s="275"/>
      <c r="F109" s="275"/>
      <c r="G109" s="275"/>
      <c r="H109" s="275"/>
      <c r="I109" s="318"/>
      <c r="J109" s="318"/>
    </row>
    <row r="110" spans="1:10" ht="12.75">
      <c r="A110" s="275"/>
      <c r="B110" s="275"/>
      <c r="C110" s="275"/>
      <c r="D110" s="275"/>
      <c r="E110" s="275"/>
      <c r="F110" s="275"/>
      <c r="G110" s="275"/>
      <c r="H110" s="275"/>
      <c r="I110" s="318"/>
      <c r="J110" s="318"/>
    </row>
    <row r="111" spans="1:10" ht="12.75">
      <c r="A111" s="275"/>
      <c r="B111" s="275"/>
      <c r="C111" s="275"/>
      <c r="D111" s="275"/>
      <c r="E111" s="275"/>
      <c r="F111" s="275"/>
      <c r="G111" s="275"/>
      <c r="H111" s="275"/>
      <c r="I111" s="318"/>
      <c r="J111" s="318"/>
    </row>
    <row r="112" spans="1:10" ht="12.75">
      <c r="A112" s="275"/>
      <c r="B112" s="275"/>
      <c r="C112" s="275"/>
      <c r="D112" s="275"/>
      <c r="E112" s="275"/>
      <c r="F112" s="275"/>
      <c r="G112" s="275"/>
      <c r="H112" s="275"/>
      <c r="I112" s="318"/>
      <c r="J112" s="318"/>
    </row>
    <row r="113" spans="1:10" ht="12.75">
      <c r="A113" s="275"/>
      <c r="B113" s="275"/>
      <c r="C113" s="275"/>
      <c r="D113" s="275"/>
      <c r="E113" s="275"/>
      <c r="F113" s="275"/>
      <c r="G113" s="275"/>
      <c r="H113" s="275"/>
      <c r="I113" s="318"/>
      <c r="J113" s="318"/>
    </row>
    <row r="114" spans="1:10" ht="12.75">
      <c r="A114" s="275"/>
      <c r="B114" s="275"/>
      <c r="C114" s="275"/>
      <c r="D114" s="275"/>
      <c r="E114" s="275"/>
      <c r="F114" s="275"/>
      <c r="G114" s="275"/>
      <c r="H114" s="275"/>
      <c r="I114" s="318"/>
      <c r="J114" s="318"/>
    </row>
    <row r="115" spans="1:10" ht="12.75">
      <c r="A115" s="275"/>
      <c r="B115" s="275"/>
      <c r="C115" s="275"/>
      <c r="D115" s="275"/>
      <c r="E115" s="275"/>
      <c r="F115" s="275"/>
      <c r="G115" s="275"/>
      <c r="H115" s="275"/>
      <c r="I115" s="318"/>
      <c r="J115" s="318"/>
    </row>
    <row r="116" spans="1:10" ht="12.75">
      <c r="A116" s="275"/>
      <c r="B116" s="275"/>
      <c r="C116" s="275"/>
      <c r="D116" s="275"/>
      <c r="E116" s="275"/>
      <c r="F116" s="275"/>
      <c r="G116" s="275"/>
      <c r="H116" s="275"/>
      <c r="I116" s="318"/>
      <c r="J116" s="318"/>
    </row>
    <row r="117" spans="1:10" ht="12.75">
      <c r="A117" s="275"/>
      <c r="B117" s="275"/>
      <c r="C117" s="275"/>
      <c r="D117" s="275"/>
      <c r="E117" s="275"/>
      <c r="F117" s="275"/>
      <c r="G117" s="275"/>
      <c r="H117" s="275"/>
      <c r="I117" s="318"/>
      <c r="J117" s="318"/>
    </row>
    <row r="118" spans="1:10" ht="12.75">
      <c r="A118" s="275"/>
      <c r="B118" s="275"/>
      <c r="C118" s="275"/>
      <c r="D118" s="275"/>
      <c r="E118" s="275"/>
      <c r="F118" s="275"/>
      <c r="G118" s="275"/>
      <c r="H118" s="275"/>
      <c r="I118" s="318"/>
      <c r="J118" s="318"/>
    </row>
    <row r="119" spans="1:10" ht="12.75">
      <c r="A119" s="275"/>
      <c r="B119" s="275"/>
      <c r="C119" s="275"/>
      <c r="D119" s="275"/>
      <c r="E119" s="275"/>
      <c r="F119" s="275"/>
      <c r="G119" s="275"/>
      <c r="H119" s="275"/>
      <c r="I119" s="318"/>
      <c r="J119" s="318"/>
    </row>
    <row r="120" spans="1:10" ht="12.75">
      <c r="A120" s="275"/>
      <c r="B120" s="275"/>
      <c r="C120" s="275"/>
      <c r="D120" s="275"/>
      <c r="E120" s="275"/>
      <c r="F120" s="275"/>
      <c r="G120" s="275"/>
      <c r="H120" s="275"/>
      <c r="I120" s="318"/>
      <c r="J120" s="318"/>
    </row>
    <row r="121" spans="1:10" ht="12.75">
      <c r="A121" s="275"/>
      <c r="B121" s="275"/>
      <c r="C121" s="275"/>
      <c r="D121" s="275"/>
      <c r="E121" s="275"/>
      <c r="F121" s="275"/>
      <c r="G121" s="275"/>
      <c r="H121" s="275"/>
      <c r="I121" s="318"/>
      <c r="J121" s="318"/>
    </row>
    <row r="122" spans="1:10" ht="12.75">
      <c r="A122" s="275"/>
      <c r="B122" s="275"/>
      <c r="C122" s="275"/>
      <c r="D122" s="275"/>
      <c r="E122" s="275"/>
      <c r="F122" s="275"/>
      <c r="G122" s="275"/>
      <c r="H122" s="275"/>
      <c r="I122" s="318"/>
      <c r="J122" s="318"/>
    </row>
    <row r="123" spans="1:10" ht="12.75">
      <c r="A123" s="275"/>
      <c r="B123" s="275"/>
      <c r="C123" s="275"/>
      <c r="D123" s="275"/>
      <c r="E123" s="275"/>
      <c r="F123" s="275"/>
      <c r="G123" s="275"/>
      <c r="H123" s="275"/>
      <c r="I123" s="318"/>
      <c r="J123" s="318"/>
    </row>
    <row r="124" spans="1:10" ht="12.75">
      <c r="A124" s="275"/>
      <c r="B124" s="275"/>
      <c r="C124" s="275"/>
      <c r="D124" s="275"/>
      <c r="E124" s="275"/>
      <c r="F124" s="275"/>
      <c r="G124" s="275"/>
      <c r="H124" s="275"/>
      <c r="I124" s="318"/>
      <c r="J124" s="318"/>
    </row>
    <row r="125" spans="1:10" ht="12.75">
      <c r="A125" s="275"/>
      <c r="B125" s="275"/>
      <c r="C125" s="275"/>
      <c r="D125" s="275"/>
      <c r="E125" s="275"/>
      <c r="F125" s="275"/>
      <c r="G125" s="275"/>
      <c r="H125" s="275"/>
      <c r="I125" s="318"/>
      <c r="J125" s="318"/>
    </row>
    <row r="126" spans="1:10" ht="12.75">
      <c r="A126" s="275"/>
      <c r="B126" s="275"/>
      <c r="C126" s="275"/>
      <c r="D126" s="275"/>
      <c r="E126" s="275"/>
      <c r="F126" s="275"/>
      <c r="G126" s="275"/>
      <c r="H126" s="275"/>
      <c r="I126" s="318"/>
      <c r="J126" s="318"/>
    </row>
    <row r="127" spans="1:10" ht="12.75">
      <c r="A127" s="275"/>
      <c r="B127" s="275"/>
      <c r="C127" s="275"/>
      <c r="D127" s="275"/>
      <c r="E127" s="275"/>
      <c r="F127" s="275"/>
      <c r="G127" s="275"/>
      <c r="H127" s="275"/>
      <c r="I127" s="318"/>
      <c r="J127" s="318"/>
    </row>
    <row r="128" spans="1:10" ht="12.75">
      <c r="A128" s="275"/>
      <c r="B128" s="275"/>
      <c r="C128" s="275"/>
      <c r="D128" s="275"/>
      <c r="E128" s="275"/>
      <c r="F128" s="275"/>
      <c r="G128" s="275"/>
      <c r="H128" s="275"/>
      <c r="I128" s="318"/>
      <c r="J128" s="318"/>
    </row>
    <row r="129" spans="1:10" ht="12.75">
      <c r="A129" s="275"/>
      <c r="B129" s="275"/>
      <c r="C129" s="275"/>
      <c r="D129" s="275"/>
      <c r="E129" s="275"/>
      <c r="F129" s="275"/>
      <c r="G129" s="275"/>
      <c r="H129" s="275"/>
      <c r="I129" s="318"/>
      <c r="J129" s="318"/>
    </row>
    <row r="130" spans="1:10" ht="12.75">
      <c r="A130" s="275"/>
      <c r="B130" s="275"/>
      <c r="C130" s="275"/>
      <c r="D130" s="275"/>
      <c r="E130" s="275"/>
      <c r="F130" s="275"/>
      <c r="G130" s="275"/>
      <c r="H130" s="275"/>
      <c r="I130" s="318"/>
      <c r="J130" s="318"/>
    </row>
    <row r="131" spans="1:10" ht="12.75">
      <c r="A131" s="275"/>
      <c r="B131" s="275"/>
      <c r="C131" s="275"/>
      <c r="D131" s="275"/>
      <c r="E131" s="275"/>
      <c r="F131" s="275"/>
      <c r="G131" s="275"/>
      <c r="H131" s="275"/>
      <c r="I131" s="318"/>
      <c r="J131" s="318"/>
    </row>
    <row r="132" spans="1:10" ht="12.75">
      <c r="A132" s="275"/>
      <c r="B132" s="275"/>
      <c r="C132" s="275"/>
      <c r="D132" s="275"/>
      <c r="E132" s="275"/>
      <c r="F132" s="275"/>
      <c r="G132" s="275"/>
      <c r="H132" s="275"/>
      <c r="I132" s="318"/>
      <c r="J132" s="318"/>
    </row>
    <row r="133" spans="1:10" ht="12.75">
      <c r="A133" s="275"/>
      <c r="B133" s="275"/>
      <c r="C133" s="275"/>
      <c r="D133" s="275"/>
      <c r="E133" s="275"/>
      <c r="F133" s="275"/>
      <c r="G133" s="275"/>
      <c r="H133" s="275"/>
      <c r="I133" s="318"/>
      <c r="J133" s="318"/>
    </row>
    <row r="134" spans="1:10" ht="12.75">
      <c r="A134" s="275"/>
      <c r="B134" s="275"/>
      <c r="C134" s="275"/>
      <c r="D134" s="275"/>
      <c r="E134" s="275"/>
      <c r="F134" s="275"/>
      <c r="G134" s="275"/>
      <c r="H134" s="275"/>
      <c r="I134" s="318"/>
      <c r="J134" s="318"/>
    </row>
    <row r="135" spans="1:10" ht="12.75">
      <c r="A135" s="275"/>
      <c r="B135" s="275"/>
      <c r="C135" s="275"/>
      <c r="D135" s="275"/>
      <c r="E135" s="275"/>
      <c r="F135" s="275"/>
      <c r="G135" s="275"/>
      <c r="H135" s="275"/>
      <c r="I135" s="318"/>
      <c r="J135" s="318"/>
    </row>
    <row r="136" spans="1:10" ht="12.75">
      <c r="A136" s="275"/>
      <c r="B136" s="275"/>
      <c r="C136" s="275"/>
      <c r="D136" s="275"/>
      <c r="E136" s="275"/>
      <c r="F136" s="275"/>
      <c r="G136" s="275"/>
      <c r="H136" s="275"/>
      <c r="I136" s="318"/>
      <c r="J136" s="318"/>
    </row>
    <row r="137" spans="1:10" ht="12.75">
      <c r="A137" s="275"/>
      <c r="B137" s="275"/>
      <c r="C137" s="275"/>
      <c r="D137" s="275"/>
      <c r="E137" s="275"/>
      <c r="F137" s="275"/>
      <c r="G137" s="275"/>
      <c r="H137" s="275"/>
      <c r="I137" s="318"/>
      <c r="J137" s="318"/>
    </row>
    <row r="138" spans="1:10" ht="12.75">
      <c r="A138" s="275"/>
      <c r="B138" s="275"/>
      <c r="C138" s="275"/>
      <c r="D138" s="275"/>
      <c r="E138" s="275"/>
      <c r="F138" s="275"/>
      <c r="G138" s="275"/>
      <c r="H138" s="275"/>
      <c r="I138" s="318"/>
      <c r="J138" s="318"/>
    </row>
    <row r="139" spans="1:10" ht="12.75">
      <c r="A139" s="275"/>
      <c r="B139" s="275"/>
      <c r="C139" s="275"/>
      <c r="D139" s="275"/>
      <c r="E139" s="275"/>
      <c r="F139" s="275"/>
      <c r="G139" s="275"/>
      <c r="H139" s="275"/>
      <c r="I139" s="318"/>
      <c r="J139" s="318"/>
    </row>
    <row r="140" spans="1:10" ht="12.75">
      <c r="A140" s="275"/>
      <c r="B140" s="275"/>
      <c r="C140" s="275"/>
      <c r="D140" s="275"/>
      <c r="E140" s="275"/>
      <c r="F140" s="275"/>
      <c r="G140" s="275"/>
      <c r="H140" s="275"/>
      <c r="I140" s="318"/>
      <c r="J140" s="318"/>
    </row>
    <row r="141" spans="1:10" ht="12.75">
      <c r="A141" s="275"/>
      <c r="B141" s="275"/>
      <c r="C141" s="275"/>
      <c r="D141" s="275"/>
      <c r="E141" s="275"/>
      <c r="F141" s="275"/>
      <c r="G141" s="275"/>
      <c r="H141" s="275"/>
      <c r="I141" s="318"/>
      <c r="J141" s="318"/>
    </row>
    <row r="142" spans="1:10" ht="12.75">
      <c r="A142" s="275"/>
      <c r="B142" s="275"/>
      <c r="C142" s="275"/>
      <c r="D142" s="275"/>
      <c r="E142" s="275"/>
      <c r="F142" s="275"/>
      <c r="G142" s="275"/>
      <c r="H142" s="275"/>
      <c r="I142" s="318"/>
      <c r="J142" s="318"/>
    </row>
    <row r="143" spans="1:10" ht="12.75">
      <c r="A143" s="275"/>
      <c r="B143" s="275"/>
      <c r="C143" s="275"/>
      <c r="D143" s="275"/>
      <c r="E143" s="275"/>
      <c r="F143" s="275"/>
      <c r="G143" s="275"/>
      <c r="H143" s="275"/>
      <c r="I143" s="318"/>
      <c r="J143" s="318"/>
    </row>
    <row r="144" spans="1:10" ht="12.75">
      <c r="A144" s="275"/>
      <c r="B144" s="275"/>
      <c r="C144" s="275"/>
      <c r="D144" s="275"/>
      <c r="E144" s="275"/>
      <c r="F144" s="275"/>
      <c r="G144" s="275"/>
      <c r="H144" s="275"/>
      <c r="I144" s="318"/>
      <c r="J144" s="318"/>
    </row>
    <row r="145" spans="1:10" ht="12.75">
      <c r="A145" s="275"/>
      <c r="B145" s="275"/>
      <c r="C145" s="275"/>
      <c r="D145" s="275"/>
      <c r="E145" s="275"/>
      <c r="F145" s="275"/>
      <c r="G145" s="275"/>
      <c r="H145" s="275"/>
      <c r="I145" s="318"/>
      <c r="J145" s="318"/>
    </row>
    <row r="146" spans="1:10" ht="12.75">
      <c r="A146" s="275"/>
      <c r="B146" s="275"/>
      <c r="C146" s="275"/>
      <c r="D146" s="275"/>
      <c r="E146" s="275"/>
      <c r="F146" s="275"/>
      <c r="G146" s="275"/>
      <c r="H146" s="275"/>
      <c r="I146" s="318"/>
      <c r="J146" s="318"/>
    </row>
    <row r="147" spans="1:10" ht="12.75">
      <c r="A147" s="275"/>
      <c r="B147" s="275"/>
      <c r="C147" s="275"/>
      <c r="D147" s="275"/>
      <c r="E147" s="275"/>
      <c r="F147" s="275"/>
      <c r="G147" s="275"/>
      <c r="H147" s="275"/>
      <c r="I147" s="318"/>
      <c r="J147" s="318"/>
    </row>
    <row r="148" spans="1:10" ht="12.75">
      <c r="A148" s="275"/>
      <c r="B148" s="275"/>
      <c r="C148" s="275"/>
      <c r="D148" s="275"/>
      <c r="E148" s="275"/>
      <c r="F148" s="275"/>
      <c r="G148" s="275"/>
      <c r="H148" s="275"/>
      <c r="I148" s="318"/>
      <c r="J148" s="318"/>
    </row>
    <row r="149" spans="1:10" ht="12.75">
      <c r="A149" s="275"/>
      <c r="B149" s="275"/>
      <c r="C149" s="275"/>
      <c r="D149" s="275"/>
      <c r="E149" s="275"/>
      <c r="F149" s="275"/>
      <c r="G149" s="275"/>
      <c r="H149" s="275"/>
      <c r="I149" s="318"/>
      <c r="J149" s="318"/>
    </row>
    <row r="150" spans="1:10" ht="12.75">
      <c r="A150" s="275"/>
      <c r="B150" s="275"/>
      <c r="C150" s="275"/>
      <c r="D150" s="275"/>
      <c r="E150" s="275"/>
      <c r="F150" s="275"/>
      <c r="G150" s="275"/>
      <c r="H150" s="275"/>
      <c r="I150" s="318"/>
      <c r="J150" s="318"/>
    </row>
    <row r="151" spans="1:10" ht="12.75">
      <c r="A151" s="275"/>
      <c r="B151" s="275"/>
      <c r="C151" s="275"/>
      <c r="D151" s="275"/>
      <c r="E151" s="275"/>
      <c r="F151" s="275"/>
      <c r="G151" s="275"/>
      <c r="H151" s="275"/>
      <c r="I151" s="318"/>
      <c r="J151" s="318"/>
    </row>
    <row r="152" spans="1:10" ht="12.75">
      <c r="A152" s="275"/>
      <c r="B152" s="275"/>
      <c r="C152" s="275"/>
      <c r="D152" s="275"/>
      <c r="E152" s="275"/>
      <c r="F152" s="275"/>
      <c r="G152" s="275"/>
      <c r="H152" s="275"/>
      <c r="I152" s="318"/>
      <c r="J152" s="318"/>
    </row>
    <row r="153" spans="1:10" ht="12.75">
      <c r="A153" s="275"/>
      <c r="B153" s="275"/>
      <c r="C153" s="275"/>
      <c r="D153" s="275"/>
      <c r="E153" s="275"/>
      <c r="F153" s="275"/>
      <c r="G153" s="275"/>
      <c r="H153" s="275"/>
      <c r="I153" s="318"/>
      <c r="J153" s="318"/>
    </row>
    <row r="154" spans="1:10" ht="12.75">
      <c r="A154" s="275"/>
      <c r="B154" s="275"/>
      <c r="C154" s="275"/>
      <c r="D154" s="275"/>
      <c r="E154" s="275"/>
      <c r="F154" s="275"/>
      <c r="G154" s="275"/>
      <c r="H154" s="275"/>
      <c r="I154" s="318"/>
      <c r="J154" s="318"/>
    </row>
    <row r="155" spans="1:10" ht="12.75">
      <c r="A155" s="275"/>
      <c r="B155" s="275"/>
      <c r="C155" s="275"/>
      <c r="D155" s="275"/>
      <c r="E155" s="275"/>
      <c r="F155" s="275"/>
      <c r="G155" s="275"/>
      <c r="H155" s="275"/>
      <c r="I155" s="318"/>
      <c r="J155" s="318"/>
    </row>
    <row r="156" spans="1:10" ht="12.75">
      <c r="A156" s="275"/>
      <c r="B156" s="275"/>
      <c r="C156" s="275"/>
      <c r="D156" s="275"/>
      <c r="E156" s="275"/>
      <c r="F156" s="275"/>
      <c r="G156" s="275"/>
      <c r="H156" s="275"/>
      <c r="I156" s="318"/>
      <c r="J156" s="318"/>
    </row>
    <row r="157" spans="1:10" ht="12.75">
      <c r="A157" s="275"/>
      <c r="B157" s="275"/>
      <c r="C157" s="275"/>
      <c r="D157" s="275"/>
      <c r="E157" s="275"/>
      <c r="F157" s="275"/>
      <c r="G157" s="275"/>
      <c r="H157" s="275"/>
      <c r="I157" s="318"/>
      <c r="J157" s="318"/>
    </row>
    <row r="158" spans="1:10" ht="12.75">
      <c r="A158" s="275"/>
      <c r="B158" s="275"/>
      <c r="C158" s="275"/>
      <c r="D158" s="275"/>
      <c r="E158" s="275"/>
      <c r="F158" s="275"/>
      <c r="G158" s="275"/>
      <c r="H158" s="275"/>
      <c r="I158" s="318"/>
      <c r="J158" s="318"/>
    </row>
    <row r="159" spans="1:10" ht="12.75">
      <c r="A159" s="275"/>
      <c r="B159" s="275"/>
      <c r="C159" s="275"/>
      <c r="D159" s="275"/>
      <c r="E159" s="275"/>
      <c r="F159" s="275"/>
      <c r="G159" s="275"/>
      <c r="H159" s="275"/>
      <c r="I159" s="318"/>
      <c r="J159" s="318"/>
    </row>
    <row r="160" spans="1:10" ht="12.75">
      <c r="A160" s="275"/>
      <c r="B160" s="275"/>
      <c r="C160" s="275"/>
      <c r="D160" s="275"/>
      <c r="E160" s="275"/>
      <c r="F160" s="275"/>
      <c r="G160" s="275"/>
      <c r="H160" s="275"/>
      <c r="I160" s="318"/>
      <c r="J160" s="318"/>
    </row>
    <row r="161" spans="1:10" ht="12.75">
      <c r="A161" s="275"/>
      <c r="B161" s="275"/>
      <c r="C161" s="275"/>
      <c r="D161" s="275"/>
      <c r="E161" s="275"/>
      <c r="F161" s="275"/>
      <c r="G161" s="275"/>
      <c r="H161" s="275"/>
      <c r="I161" s="318"/>
      <c r="J161" s="318"/>
    </row>
    <row r="162" spans="1:10" ht="12.75">
      <c r="A162" s="275"/>
      <c r="B162" s="275"/>
      <c r="C162" s="275"/>
      <c r="D162" s="275"/>
      <c r="E162" s="275"/>
      <c r="F162" s="275"/>
      <c r="G162" s="275"/>
      <c r="H162" s="275"/>
      <c r="I162" s="318"/>
      <c r="J162" s="318"/>
    </row>
    <row r="163" spans="1:10" ht="12.75">
      <c r="A163" s="275"/>
      <c r="B163" s="275"/>
      <c r="C163" s="275"/>
      <c r="D163" s="275"/>
      <c r="E163" s="275"/>
      <c r="F163" s="275"/>
      <c r="G163" s="275"/>
      <c r="H163" s="275"/>
      <c r="I163" s="318"/>
      <c r="J163" s="318"/>
    </row>
    <row r="164" spans="1:10" ht="12.75">
      <c r="A164" s="275"/>
      <c r="B164" s="275"/>
      <c r="C164" s="275"/>
      <c r="D164" s="275"/>
      <c r="E164" s="275"/>
      <c r="F164" s="275"/>
      <c r="G164" s="275"/>
      <c r="H164" s="275"/>
      <c r="I164" s="318"/>
      <c r="J164" s="318"/>
    </row>
    <row r="165" spans="1:10" ht="12.75">
      <c r="A165" s="275"/>
      <c r="B165" s="275"/>
      <c r="C165" s="275"/>
      <c r="D165" s="275"/>
      <c r="E165" s="275"/>
      <c r="F165" s="275"/>
      <c r="G165" s="275"/>
      <c r="H165" s="275"/>
      <c r="I165" s="318"/>
      <c r="J165" s="318"/>
    </row>
    <row r="166" spans="1:10" ht="12.75">
      <c r="A166" s="275"/>
      <c r="B166" s="275"/>
      <c r="C166" s="275"/>
      <c r="D166" s="275"/>
      <c r="E166" s="275"/>
      <c r="F166" s="275"/>
      <c r="G166" s="275"/>
      <c r="H166" s="275"/>
      <c r="I166" s="318"/>
      <c r="J166" s="318"/>
    </row>
    <row r="167" spans="1:10" ht="12.75">
      <c r="A167" s="275"/>
      <c r="B167" s="275"/>
      <c r="C167" s="275"/>
      <c r="D167" s="275"/>
      <c r="E167" s="275"/>
      <c r="F167" s="275"/>
      <c r="G167" s="275"/>
      <c r="H167" s="275"/>
      <c r="I167" s="318"/>
      <c r="J167" s="318"/>
    </row>
    <row r="168" spans="1:10" ht="12.75">
      <c r="A168" s="275"/>
      <c r="B168" s="275"/>
      <c r="C168" s="275"/>
      <c r="D168" s="275"/>
      <c r="E168" s="275"/>
      <c r="F168" s="275"/>
      <c r="G168" s="275"/>
      <c r="H168" s="275"/>
      <c r="I168" s="318"/>
      <c r="J168" s="318"/>
    </row>
    <row r="169" spans="1:10" ht="12.75">
      <c r="A169" s="275"/>
      <c r="B169" s="275"/>
      <c r="C169" s="275"/>
      <c r="D169" s="275"/>
      <c r="E169" s="275"/>
      <c r="F169" s="275"/>
      <c r="G169" s="275"/>
      <c r="H169" s="275"/>
      <c r="I169" s="318"/>
      <c r="J169" s="318"/>
    </row>
    <row r="170" spans="1:10" ht="12.75">
      <c r="A170" s="275"/>
      <c r="B170" s="275"/>
      <c r="C170" s="275"/>
      <c r="D170" s="275"/>
      <c r="E170" s="275"/>
      <c r="F170" s="275"/>
      <c r="G170" s="275"/>
      <c r="H170" s="275"/>
      <c r="I170" s="318"/>
      <c r="J170" s="318"/>
    </row>
    <row r="171" spans="1:10" ht="12.75">
      <c r="A171" s="275"/>
      <c r="B171" s="275"/>
      <c r="C171" s="275"/>
      <c r="D171" s="275"/>
      <c r="E171" s="275"/>
      <c r="F171" s="275"/>
      <c r="G171" s="275"/>
      <c r="H171" s="275"/>
      <c r="I171" s="318"/>
      <c r="J171" s="318"/>
    </row>
    <row r="172" spans="1:10" ht="12.75">
      <c r="A172" s="275"/>
      <c r="B172" s="275"/>
      <c r="C172" s="275"/>
      <c r="D172" s="275"/>
      <c r="E172" s="275"/>
      <c r="F172" s="275"/>
      <c r="G172" s="275"/>
      <c r="H172" s="275"/>
      <c r="I172" s="318"/>
      <c r="J172" s="318"/>
    </row>
    <row r="173" spans="1:10" ht="12.75">
      <c r="A173" s="275"/>
      <c r="B173" s="275"/>
      <c r="C173" s="275"/>
      <c r="D173" s="275"/>
      <c r="E173" s="275"/>
      <c r="F173" s="275"/>
      <c r="G173" s="275"/>
      <c r="H173" s="275"/>
      <c r="I173" s="318"/>
      <c r="J173" s="318"/>
    </row>
    <row r="174" spans="1:10" ht="12.75">
      <c r="A174" s="275"/>
      <c r="B174" s="275"/>
      <c r="C174" s="275"/>
      <c r="D174" s="275"/>
      <c r="E174" s="275"/>
      <c r="F174" s="275"/>
      <c r="G174" s="275"/>
      <c r="H174" s="275"/>
      <c r="I174" s="318"/>
      <c r="J174" s="318"/>
    </row>
    <row r="175" spans="1:10" ht="12.75">
      <c r="A175" s="275"/>
      <c r="B175" s="275"/>
      <c r="C175" s="275"/>
      <c r="D175" s="275"/>
      <c r="E175" s="275"/>
      <c r="F175" s="275"/>
      <c r="G175" s="275"/>
      <c r="H175" s="275"/>
      <c r="I175" s="318"/>
      <c r="J175" s="318"/>
    </row>
    <row r="176" spans="1:10" ht="12.75">
      <c r="A176" s="275"/>
      <c r="B176" s="275"/>
      <c r="C176" s="275"/>
      <c r="D176" s="275"/>
      <c r="E176" s="275"/>
      <c r="F176" s="275"/>
      <c r="G176" s="275"/>
      <c r="H176" s="275"/>
      <c r="I176" s="318"/>
      <c r="J176" s="318"/>
    </row>
    <row r="177" spans="1:10" ht="12.75">
      <c r="A177" s="275"/>
      <c r="B177" s="275"/>
      <c r="C177" s="275"/>
      <c r="D177" s="275"/>
      <c r="E177" s="275"/>
      <c r="F177" s="275"/>
      <c r="G177" s="275"/>
      <c r="H177" s="275"/>
      <c r="I177" s="318"/>
      <c r="J177" s="318"/>
    </row>
    <row r="178" spans="1:10" ht="12.75">
      <c r="A178" s="275"/>
      <c r="B178" s="275"/>
      <c r="C178" s="275"/>
      <c r="D178" s="275"/>
      <c r="E178" s="275"/>
      <c r="F178" s="275"/>
      <c r="G178" s="275"/>
      <c r="H178" s="275"/>
      <c r="I178" s="318"/>
      <c r="J178" s="318"/>
    </row>
    <row r="179" spans="1:10" ht="12.75">
      <c r="A179" s="275"/>
      <c r="B179" s="275"/>
      <c r="C179" s="275"/>
      <c r="D179" s="275"/>
      <c r="E179" s="275"/>
      <c r="F179" s="275"/>
      <c r="G179" s="275"/>
      <c r="H179" s="275"/>
      <c r="I179" s="318"/>
      <c r="J179" s="318"/>
    </row>
  </sheetData>
  <sheetProtection/>
  <mergeCells count="63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46:J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74:F74"/>
    <mergeCell ref="B63:F63"/>
    <mergeCell ref="B64:F64"/>
    <mergeCell ref="B65:F65"/>
    <mergeCell ref="B66:F66"/>
    <mergeCell ref="B67:F67"/>
    <mergeCell ref="B68:F68"/>
    <mergeCell ref="B76:F76"/>
    <mergeCell ref="B77:F77"/>
    <mergeCell ref="B78:F78"/>
    <mergeCell ref="B79:F79"/>
    <mergeCell ref="B81:F81"/>
    <mergeCell ref="B69:F69"/>
    <mergeCell ref="B70:F70"/>
    <mergeCell ref="B71:F71"/>
    <mergeCell ref="B72:F72"/>
    <mergeCell ref="B73:F73"/>
    <mergeCell ref="J88:L88"/>
    <mergeCell ref="J28:L28"/>
    <mergeCell ref="J29:L29"/>
    <mergeCell ref="B82:F82"/>
    <mergeCell ref="B83:F83"/>
    <mergeCell ref="B84:F84"/>
    <mergeCell ref="B85:F85"/>
    <mergeCell ref="B86:F86"/>
    <mergeCell ref="J87:L87"/>
    <mergeCell ref="B75:F75"/>
  </mergeCells>
  <printOptions/>
  <pageMargins left="0.7" right="0.7" top="0.75" bottom="0.46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58"/>
  <sheetViews>
    <sheetView zoomScalePageLayoutView="0" workbookViewId="0" topLeftCell="A1">
      <selection activeCell="E9" sqref="E9"/>
    </sheetView>
  </sheetViews>
  <sheetFormatPr defaultColWidth="4.7109375" defaultRowHeight="12.75"/>
  <cols>
    <col min="1" max="1" width="6.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2.140625" style="0" customWidth="1"/>
  </cols>
  <sheetData>
    <row r="2" spans="2:10" ht="12.75">
      <c r="B2" s="1"/>
      <c r="C2" s="2"/>
      <c r="D2" s="2"/>
      <c r="E2" s="2"/>
      <c r="F2" s="2"/>
      <c r="G2" s="2"/>
      <c r="H2" s="2"/>
      <c r="I2" s="2"/>
      <c r="J2" s="3"/>
    </row>
    <row r="3" spans="2:10" ht="12.75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18" t="s">
        <v>73</v>
      </c>
      <c r="C4" s="419"/>
      <c r="D4" s="419"/>
      <c r="E4" s="419"/>
      <c r="F4" s="419"/>
      <c r="G4" s="419"/>
      <c r="H4" s="419"/>
      <c r="I4" s="419"/>
      <c r="J4" s="420"/>
    </row>
    <row r="5" spans="2:10" s="134" customFormat="1" ht="12.75">
      <c r="B5" s="129"/>
      <c r="C5" s="143" t="s">
        <v>159</v>
      </c>
      <c r="D5" s="130"/>
      <c r="E5" s="130"/>
      <c r="F5" s="130"/>
      <c r="G5" s="131"/>
      <c r="H5" s="131"/>
      <c r="I5" s="132"/>
      <c r="J5" s="133"/>
    </row>
    <row r="6" spans="2:10" s="134" customFormat="1" ht="11.25">
      <c r="B6" s="129"/>
      <c r="C6" s="135"/>
      <c r="D6" s="128" t="s">
        <v>160</v>
      </c>
      <c r="E6" s="128"/>
      <c r="F6" s="128"/>
      <c r="G6" s="128"/>
      <c r="H6" s="128"/>
      <c r="I6" s="136"/>
      <c r="J6" s="133"/>
    </row>
    <row r="7" spans="2:10" s="134" customFormat="1" ht="11.25">
      <c r="B7" s="129"/>
      <c r="C7" s="135"/>
      <c r="D7" s="128" t="s">
        <v>162</v>
      </c>
      <c r="E7" s="128"/>
      <c r="F7" s="128"/>
      <c r="G7" s="128"/>
      <c r="H7" s="128"/>
      <c r="I7" s="136"/>
      <c r="J7" s="133"/>
    </row>
    <row r="8" spans="2:10" s="134" customFormat="1" ht="11.25">
      <c r="B8" s="129"/>
      <c r="C8" s="135" t="s">
        <v>163</v>
      </c>
      <c r="D8" s="137"/>
      <c r="E8" s="137"/>
      <c r="F8" s="137"/>
      <c r="G8" s="137"/>
      <c r="H8" s="137"/>
      <c r="I8" s="136"/>
      <c r="J8" s="133"/>
    </row>
    <row r="9" spans="2:10" s="134" customFormat="1" ht="11.25">
      <c r="B9" s="129"/>
      <c r="C9" s="135"/>
      <c r="D9" s="128"/>
      <c r="E9" s="128" t="s">
        <v>161</v>
      </c>
      <c r="F9" s="128"/>
      <c r="G9" s="137"/>
      <c r="H9" s="137"/>
      <c r="I9" s="136"/>
      <c r="J9" s="133"/>
    </row>
    <row r="10" spans="2:10" s="134" customFormat="1" ht="11.25">
      <c r="B10" s="129"/>
      <c r="C10" s="138"/>
      <c r="D10" s="139"/>
      <c r="E10" s="128" t="s">
        <v>164</v>
      </c>
      <c r="F10" s="128"/>
      <c r="G10" s="137"/>
      <c r="H10" s="137"/>
      <c r="I10" s="136"/>
      <c r="J10" s="133"/>
    </row>
    <row r="11" spans="2:10" s="134" customFormat="1" ht="11.25">
      <c r="B11" s="129"/>
      <c r="C11" s="140"/>
      <c r="D11" s="141"/>
      <c r="E11" s="141" t="s">
        <v>165</v>
      </c>
      <c r="F11" s="141"/>
      <c r="G11" s="141"/>
      <c r="H11" s="141"/>
      <c r="I11" s="142"/>
      <c r="J11" s="133"/>
    </row>
    <row r="12" spans="2:10" ht="12.75">
      <c r="B12" s="4"/>
      <c r="C12" s="5"/>
      <c r="D12" s="5"/>
      <c r="E12" s="5"/>
      <c r="F12" s="5"/>
      <c r="G12" s="5"/>
      <c r="H12" s="5"/>
      <c r="I12" s="5"/>
      <c r="J12" s="6"/>
    </row>
    <row r="13" spans="2:10" ht="12.75">
      <c r="B13" s="4"/>
      <c r="C13" s="5"/>
      <c r="D13" s="5"/>
      <c r="E13" s="5"/>
      <c r="F13" s="5"/>
      <c r="G13" s="5"/>
      <c r="H13" s="5"/>
      <c r="I13" s="5"/>
      <c r="J13" s="6"/>
    </row>
    <row r="14" spans="2:10" ht="12.75">
      <c r="B14" s="4"/>
      <c r="C14" s="5"/>
      <c r="D14" s="530"/>
      <c r="E14" s="530"/>
      <c r="F14" s="127"/>
      <c r="G14" s="529"/>
      <c r="H14" s="529"/>
      <c r="I14" s="529"/>
      <c r="J14" s="6"/>
    </row>
    <row r="15" spans="2:10" ht="12.75">
      <c r="B15" s="4"/>
      <c r="C15" s="5"/>
      <c r="D15" s="530"/>
      <c r="E15" s="530"/>
      <c r="F15" s="127"/>
      <c r="G15" s="127"/>
      <c r="H15" s="127"/>
      <c r="I15" s="127"/>
      <c r="J15" s="6"/>
    </row>
    <row r="16" spans="2:10" ht="12.75">
      <c r="B16" s="4"/>
      <c r="C16" s="5"/>
      <c r="D16" s="128"/>
      <c r="E16" s="128"/>
      <c r="F16" s="128"/>
      <c r="G16" s="128"/>
      <c r="H16" s="128"/>
      <c r="I16" s="128"/>
      <c r="J16" s="6"/>
    </row>
    <row r="17" spans="2:10" ht="15">
      <c r="B17" s="4"/>
      <c r="C17" s="214" t="s">
        <v>220</v>
      </c>
      <c r="D17" s="214"/>
      <c r="E17" s="214" t="s">
        <v>221</v>
      </c>
      <c r="F17" s="214"/>
      <c r="G17" s="214"/>
      <c r="H17" s="214"/>
      <c r="I17" s="214"/>
      <c r="J17" s="6"/>
    </row>
    <row r="18" spans="2:10" ht="15">
      <c r="B18" s="4"/>
      <c r="C18" s="214"/>
      <c r="D18" s="214"/>
      <c r="E18" s="214"/>
      <c r="F18" s="214"/>
      <c r="G18" s="214"/>
      <c r="H18" s="214"/>
      <c r="I18" s="214"/>
      <c r="J18" s="6"/>
    </row>
    <row r="19" spans="2:10" ht="12.75">
      <c r="B19" s="4"/>
      <c r="C19" s="5"/>
      <c r="D19" s="5"/>
      <c r="E19" s="5"/>
      <c r="F19" s="5"/>
      <c r="G19" s="5"/>
      <c r="H19" s="5"/>
      <c r="I19" s="5"/>
      <c r="J19" s="6"/>
    </row>
    <row r="20" spans="2:10" ht="12.75">
      <c r="B20" s="4"/>
      <c r="C20" s="5"/>
      <c r="D20" s="5"/>
      <c r="E20" s="5"/>
      <c r="F20" s="5"/>
      <c r="G20" s="5"/>
      <c r="H20" s="5"/>
      <c r="I20" s="5"/>
      <c r="J20" s="6"/>
    </row>
    <row r="21" spans="2:10" ht="12.75">
      <c r="B21" s="4"/>
      <c r="C21" s="5"/>
      <c r="D21" s="5"/>
      <c r="E21" s="5"/>
      <c r="F21" s="5"/>
      <c r="G21" s="5"/>
      <c r="H21" s="5"/>
      <c r="I21" s="5"/>
      <c r="J21" s="6"/>
    </row>
    <row r="22" spans="2:10" ht="12.75">
      <c r="B22" s="4"/>
      <c r="C22" s="5"/>
      <c r="D22" s="5"/>
      <c r="E22" s="5"/>
      <c r="F22" s="5"/>
      <c r="G22" s="5"/>
      <c r="H22" s="5"/>
      <c r="I22" s="5"/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4"/>
      <c r="C24" s="5"/>
      <c r="D24" s="5"/>
      <c r="E24" s="5"/>
      <c r="F24" s="5"/>
      <c r="G24" s="5"/>
      <c r="H24" s="5"/>
      <c r="I24" s="5"/>
      <c r="J24" s="6"/>
    </row>
    <row r="25" spans="2:10" ht="12.75">
      <c r="B25" s="4"/>
      <c r="C25" s="5"/>
      <c r="D25" s="5"/>
      <c r="E25" s="5"/>
      <c r="F25" s="5"/>
      <c r="G25" s="5"/>
      <c r="H25" s="5"/>
      <c r="I25" s="5"/>
      <c r="J25" s="6"/>
    </row>
    <row r="26" spans="2:10" ht="12.75">
      <c r="B26" s="4"/>
      <c r="C26" s="5"/>
      <c r="D26" s="5"/>
      <c r="E26" s="5"/>
      <c r="F26" s="5"/>
      <c r="G26" s="5"/>
      <c r="H26" s="5"/>
      <c r="I26" s="5"/>
      <c r="J26" s="6"/>
    </row>
    <row r="27" spans="2:10" ht="12.75">
      <c r="B27" s="4"/>
      <c r="C27" s="5"/>
      <c r="D27" s="5"/>
      <c r="E27" s="5"/>
      <c r="F27" s="5"/>
      <c r="G27" s="5"/>
      <c r="H27" s="5"/>
      <c r="I27" s="5"/>
      <c r="J27" s="6"/>
    </row>
    <row r="28" spans="2:10" ht="12.75">
      <c r="B28" s="4"/>
      <c r="C28" s="5"/>
      <c r="D28" s="5"/>
      <c r="E28" s="5"/>
      <c r="F28" s="5"/>
      <c r="G28" s="5"/>
      <c r="H28" s="5"/>
      <c r="I28" s="5"/>
      <c r="J28" s="6"/>
    </row>
    <row r="29" spans="2:10" ht="12.75">
      <c r="B29" s="4"/>
      <c r="C29" s="5"/>
      <c r="D29" s="5"/>
      <c r="E29" s="5"/>
      <c r="F29" s="5"/>
      <c r="G29" s="5"/>
      <c r="H29" s="5"/>
      <c r="I29" s="5"/>
      <c r="J29" s="6"/>
    </row>
    <row r="30" spans="2:10" ht="12.75">
      <c r="B30" s="4"/>
      <c r="C30" s="5"/>
      <c r="D30" s="5"/>
      <c r="E30" s="5"/>
      <c r="F30" s="5"/>
      <c r="G30" s="5"/>
      <c r="H30" s="5"/>
      <c r="I30" s="5"/>
      <c r="J30" s="6"/>
    </row>
    <row r="31" spans="2:10" ht="12.75">
      <c r="B31" s="4"/>
      <c r="C31" s="5"/>
      <c r="D31" s="5"/>
      <c r="E31" s="5"/>
      <c r="F31" s="5"/>
      <c r="G31" s="5"/>
      <c r="H31" s="5"/>
      <c r="I31" s="5"/>
      <c r="J31" s="6"/>
    </row>
    <row r="32" spans="2:10" ht="12.75">
      <c r="B32" s="4"/>
      <c r="C32" s="5"/>
      <c r="D32" s="5"/>
      <c r="E32" s="5"/>
      <c r="F32" s="5"/>
      <c r="G32" s="5"/>
      <c r="H32" s="5"/>
      <c r="I32" s="5"/>
      <c r="J32" s="6"/>
    </row>
    <row r="33" spans="2:10" ht="12.75">
      <c r="B33" s="4"/>
      <c r="C33" s="5"/>
      <c r="D33" s="5"/>
      <c r="E33" s="5"/>
      <c r="F33" s="5"/>
      <c r="G33" s="5"/>
      <c r="H33" s="5"/>
      <c r="I33" s="5"/>
      <c r="J33" s="6"/>
    </row>
    <row r="34" spans="2:10" ht="12.75">
      <c r="B34" s="4"/>
      <c r="C34" s="5"/>
      <c r="D34" s="5"/>
      <c r="E34" s="5"/>
      <c r="F34" s="5"/>
      <c r="G34" s="5"/>
      <c r="H34" s="5"/>
      <c r="I34" s="5"/>
      <c r="J34" s="6"/>
    </row>
    <row r="35" spans="2:10" ht="12.75">
      <c r="B35" s="4"/>
      <c r="C35" s="5"/>
      <c r="D35" s="5"/>
      <c r="E35" s="5"/>
      <c r="F35" s="5"/>
      <c r="G35" s="5"/>
      <c r="H35" s="5"/>
      <c r="I35" s="5"/>
      <c r="J35" s="6"/>
    </row>
    <row r="36" spans="2:10" ht="12.75">
      <c r="B36" s="4"/>
      <c r="C36" s="5"/>
      <c r="D36" s="5"/>
      <c r="E36" s="5"/>
      <c r="F36" s="5"/>
      <c r="G36" s="5"/>
      <c r="H36" s="5"/>
      <c r="I36" s="5"/>
      <c r="J36" s="6"/>
    </row>
    <row r="37" spans="2:10" ht="12.75">
      <c r="B37" s="4"/>
      <c r="C37" s="5"/>
      <c r="D37" s="5"/>
      <c r="E37" s="5"/>
      <c r="F37" s="5"/>
      <c r="G37" s="5"/>
      <c r="H37" s="5"/>
      <c r="I37" s="5"/>
      <c r="J37" s="6"/>
    </row>
    <row r="38" spans="2:10" ht="12.75">
      <c r="B38" s="4"/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4"/>
      <c r="C40" s="5"/>
      <c r="D40" s="5"/>
      <c r="E40" s="5"/>
      <c r="F40" s="5"/>
      <c r="G40" s="5"/>
      <c r="H40" s="5"/>
      <c r="I40" s="5"/>
      <c r="J40" s="6"/>
    </row>
    <row r="41" spans="2:10" ht="12.75">
      <c r="B41" s="4"/>
      <c r="C41" s="5"/>
      <c r="D41" s="5"/>
      <c r="E41" s="5"/>
      <c r="F41" s="5"/>
      <c r="G41" s="5"/>
      <c r="H41" s="5"/>
      <c r="I41" s="5"/>
      <c r="J41" s="6"/>
    </row>
    <row r="42" spans="2:10" ht="12.75">
      <c r="B42" s="4"/>
      <c r="C42" s="5"/>
      <c r="D42" s="5"/>
      <c r="E42" s="5"/>
      <c r="F42" s="5"/>
      <c r="G42" s="5"/>
      <c r="H42" s="5"/>
      <c r="I42" s="5"/>
      <c r="J42" s="6"/>
    </row>
    <row r="43" spans="2:10" ht="12.75">
      <c r="B43" s="4"/>
      <c r="C43" s="5"/>
      <c r="D43" s="5"/>
      <c r="E43" s="5"/>
      <c r="F43" s="5"/>
      <c r="G43" s="5"/>
      <c r="H43" s="5"/>
      <c r="I43" s="5"/>
      <c r="J43" s="6"/>
    </row>
    <row r="44" spans="2:10" ht="12.75">
      <c r="B44" s="4"/>
      <c r="C44" s="5"/>
      <c r="D44" s="5"/>
      <c r="E44" s="5"/>
      <c r="F44" s="5"/>
      <c r="G44" s="5"/>
      <c r="H44" s="5"/>
      <c r="I44" s="5"/>
      <c r="J44" s="6"/>
    </row>
    <row r="45" spans="2:10" ht="12.75">
      <c r="B45" s="4"/>
      <c r="C45" s="5"/>
      <c r="D45" s="5"/>
      <c r="E45" s="5"/>
      <c r="F45" s="5"/>
      <c r="G45" s="5"/>
      <c r="H45" s="5"/>
      <c r="I45" s="5"/>
      <c r="J45" s="6"/>
    </row>
    <row r="46" spans="2:10" ht="12.75">
      <c r="B46" s="4"/>
      <c r="C46" s="5"/>
      <c r="D46" s="5"/>
      <c r="E46" s="5"/>
      <c r="F46" s="5"/>
      <c r="G46" s="5"/>
      <c r="H46" s="5"/>
      <c r="I46" s="5"/>
      <c r="J46" s="6"/>
    </row>
    <row r="47" spans="2:10" ht="12.75">
      <c r="B47" s="4"/>
      <c r="C47" s="5"/>
      <c r="D47" s="5"/>
      <c r="E47" s="5"/>
      <c r="F47" s="5"/>
      <c r="G47" s="5"/>
      <c r="H47" s="5"/>
      <c r="I47" s="5"/>
      <c r="J47" s="6"/>
    </row>
    <row r="48" spans="2:10" ht="12.75">
      <c r="B48" s="4"/>
      <c r="C48" s="5"/>
      <c r="D48" s="5"/>
      <c r="E48" s="5"/>
      <c r="F48" s="5"/>
      <c r="G48" s="5"/>
      <c r="H48" s="5"/>
      <c r="I48" s="5"/>
      <c r="J48" s="6"/>
    </row>
    <row r="49" spans="2:10" s="21" customFormat="1" ht="12.75">
      <c r="B49" s="18"/>
      <c r="C49" s="19"/>
      <c r="D49" s="19"/>
      <c r="E49" s="19"/>
      <c r="F49" s="19"/>
      <c r="G49" s="19"/>
      <c r="H49" s="19"/>
      <c r="I49" s="19"/>
      <c r="J49" s="20"/>
    </row>
    <row r="50" spans="2:10" s="21" customFormat="1" ht="15">
      <c r="B50" s="18"/>
      <c r="C50" s="19"/>
      <c r="D50" s="19"/>
      <c r="E50" s="10"/>
      <c r="F50" s="10"/>
      <c r="G50" s="10"/>
      <c r="H50" s="10"/>
      <c r="I50" s="10"/>
      <c r="J50" s="20"/>
    </row>
    <row r="51" spans="2:10" s="21" customFormat="1" ht="15">
      <c r="B51" s="18"/>
      <c r="C51" s="19"/>
      <c r="D51" s="19"/>
      <c r="E51" s="10"/>
      <c r="F51" s="10"/>
      <c r="G51" s="10"/>
      <c r="H51" s="10"/>
      <c r="I51" s="10"/>
      <c r="J51" s="20"/>
    </row>
    <row r="52" spans="2:10" s="21" customFormat="1" ht="15">
      <c r="B52" s="18"/>
      <c r="C52" s="19"/>
      <c r="D52" s="19"/>
      <c r="E52" s="10"/>
      <c r="F52" s="10"/>
      <c r="G52" s="10"/>
      <c r="H52" s="10"/>
      <c r="I52" s="10"/>
      <c r="J52" s="20"/>
    </row>
    <row r="53" spans="2:10" s="21" customFormat="1" ht="15">
      <c r="B53" s="18"/>
      <c r="C53" s="19"/>
      <c r="D53" s="19"/>
      <c r="E53" s="10"/>
      <c r="F53" s="10"/>
      <c r="G53" s="10"/>
      <c r="H53" s="10"/>
      <c r="I53" s="10"/>
      <c r="J53" s="20"/>
    </row>
    <row r="54" spans="2:10" s="21" customFormat="1" ht="15">
      <c r="B54" s="18"/>
      <c r="C54" s="215" t="s">
        <v>252</v>
      </c>
      <c r="D54" s="215"/>
      <c r="E54" s="215"/>
      <c r="F54" s="215"/>
      <c r="G54" s="528" t="s">
        <v>74</v>
      </c>
      <c r="H54" s="528"/>
      <c r="I54" s="528"/>
      <c r="J54" s="20"/>
    </row>
    <row r="55" spans="2:10" ht="15.75">
      <c r="B55" s="4"/>
      <c r="C55" s="19" t="s">
        <v>454</v>
      </c>
      <c r="D55" s="5"/>
      <c r="E55" s="22"/>
      <c r="F55" s="22"/>
      <c r="G55" s="426" t="s">
        <v>253</v>
      </c>
      <c r="H55" s="426"/>
      <c r="I55" s="426"/>
      <c r="J55" s="6"/>
    </row>
    <row r="56" spans="2:10" ht="12.75">
      <c r="B56" s="4"/>
      <c r="C56" s="5"/>
      <c r="D56" s="5"/>
      <c r="E56" s="5"/>
      <c r="F56" s="5"/>
      <c r="G56" s="5"/>
      <c r="H56" s="5"/>
      <c r="I56" s="5"/>
      <c r="J56" s="6"/>
    </row>
    <row r="57" spans="2:10" ht="12.75">
      <c r="B57" s="4"/>
      <c r="C57" s="5"/>
      <c r="D57" s="5"/>
      <c r="E57" s="5"/>
      <c r="F57" s="5"/>
      <c r="G57" s="5"/>
      <c r="H57" s="5"/>
      <c r="I57" s="5"/>
      <c r="J57" s="6"/>
    </row>
    <row r="58" spans="2:10" ht="12.75">
      <c r="B58" s="7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G54:I54"/>
    <mergeCell ref="G55:I55"/>
    <mergeCell ref="B4:J4"/>
    <mergeCell ref="G14:I14"/>
    <mergeCell ref="E14:E15"/>
    <mergeCell ref="D14:D15"/>
  </mergeCells>
  <printOptions horizontalCentered="1" verticalCentered="1"/>
  <pageMargins left="0" right="0" top="0" bottom="0" header="0.511811023622047" footer="0.2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K5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.28515625" style="30" customWidth="1"/>
    <col min="2" max="3" width="9.140625" style="30" customWidth="1"/>
    <col min="4" max="4" width="9.28125" style="30" customWidth="1"/>
    <col min="5" max="5" width="11.421875" style="30" customWidth="1"/>
    <col min="6" max="6" width="12.8515625" style="30" customWidth="1"/>
    <col min="7" max="7" width="5.421875" style="30" customWidth="1"/>
    <col min="8" max="9" width="9.140625" style="30" customWidth="1"/>
    <col min="10" max="10" width="3.140625" style="30" customWidth="1"/>
    <col min="11" max="11" width="9.140625" style="30" customWidth="1"/>
    <col min="12" max="12" width="1.8515625" style="30" customWidth="1"/>
    <col min="13" max="16384" width="9.140625" style="30" customWidth="1"/>
  </cols>
  <sheetData>
    <row r="1" s="26" customFormat="1" ht="6.75" customHeight="1"/>
    <row r="2" spans="2:11" s="26" customFormat="1" ht="12.75">
      <c r="B2" s="31"/>
      <c r="C2" s="32"/>
      <c r="D2" s="32"/>
      <c r="E2" s="32"/>
      <c r="F2" s="32"/>
      <c r="G2" s="32"/>
      <c r="H2" s="32"/>
      <c r="I2" s="32"/>
      <c r="J2" s="32"/>
      <c r="K2" s="33"/>
    </row>
    <row r="3" spans="2:11" s="27" customFormat="1" ht="13.5" customHeight="1">
      <c r="B3" s="34"/>
      <c r="C3" s="35" t="s">
        <v>158</v>
      </c>
      <c r="D3" s="35"/>
      <c r="E3" s="35"/>
      <c r="F3" s="232" t="s">
        <v>229</v>
      </c>
      <c r="G3" s="231"/>
      <c r="H3" s="196"/>
      <c r="I3" s="193"/>
      <c r="J3" s="193"/>
      <c r="K3" s="194"/>
    </row>
    <row r="4" spans="2:11" s="27" customFormat="1" ht="13.5" customHeight="1">
      <c r="B4" s="34"/>
      <c r="C4" s="35" t="s">
        <v>99</v>
      </c>
      <c r="D4" s="35"/>
      <c r="E4" s="35"/>
      <c r="F4" s="232" t="s">
        <v>230</v>
      </c>
      <c r="G4" s="231"/>
      <c r="H4" s="196"/>
      <c r="I4" s="193"/>
      <c r="J4" s="193"/>
      <c r="K4" s="194"/>
    </row>
    <row r="5" spans="2:11" s="27" customFormat="1" ht="13.5" customHeight="1">
      <c r="B5" s="34"/>
      <c r="C5" s="35" t="s">
        <v>6</v>
      </c>
      <c r="D5" s="35"/>
      <c r="E5" s="35"/>
      <c r="F5" s="232"/>
      <c r="G5" s="193"/>
      <c r="H5" s="193"/>
      <c r="I5" s="193"/>
      <c r="J5" s="193"/>
      <c r="K5" s="194"/>
    </row>
    <row r="6" spans="2:11" s="27" customFormat="1" ht="13.5" customHeight="1">
      <c r="B6" s="34"/>
      <c r="C6" s="35"/>
      <c r="D6" s="35"/>
      <c r="E6" s="35"/>
      <c r="F6" s="232"/>
      <c r="G6" s="193"/>
      <c r="H6" s="196"/>
      <c r="I6" s="196"/>
      <c r="J6" s="193"/>
      <c r="K6" s="194"/>
    </row>
    <row r="7" spans="2:11" s="27" customFormat="1" ht="13.5" customHeight="1">
      <c r="B7" s="34"/>
      <c r="C7" s="35" t="s">
        <v>0</v>
      </c>
      <c r="D7" s="35"/>
      <c r="E7" s="35"/>
      <c r="F7" s="232" t="s">
        <v>231</v>
      </c>
      <c r="G7" s="195"/>
      <c r="H7" s="193"/>
      <c r="I7" s="193"/>
      <c r="J7" s="193"/>
      <c r="K7" s="194"/>
    </row>
    <row r="8" spans="2:11" s="27" customFormat="1" ht="13.5" customHeight="1">
      <c r="B8" s="34"/>
      <c r="C8" s="35" t="s">
        <v>1</v>
      </c>
      <c r="D8" s="35"/>
      <c r="E8" s="35"/>
      <c r="F8" s="232">
        <v>24177</v>
      </c>
      <c r="G8" s="196"/>
      <c r="H8" s="193"/>
      <c r="I8" s="193"/>
      <c r="J8" s="193"/>
      <c r="K8" s="194"/>
    </row>
    <row r="9" spans="2:11" s="27" customFormat="1" ht="13.5" customHeight="1">
      <c r="B9" s="34"/>
      <c r="C9" s="35"/>
      <c r="D9" s="35"/>
      <c r="E9" s="35"/>
      <c r="F9" s="232"/>
      <c r="G9" s="193"/>
      <c r="H9" s="193"/>
      <c r="I9" s="193"/>
      <c r="J9" s="193"/>
      <c r="K9" s="194"/>
    </row>
    <row r="10" spans="2:11" s="27" customFormat="1" ht="13.5" customHeight="1">
      <c r="B10" s="34"/>
      <c r="C10" s="35" t="s">
        <v>32</v>
      </c>
      <c r="D10" s="35"/>
      <c r="E10" s="35"/>
      <c r="F10" s="232" t="s">
        <v>232</v>
      </c>
      <c r="G10" s="193"/>
      <c r="H10" s="193"/>
      <c r="I10" s="193"/>
      <c r="J10" s="193"/>
      <c r="K10" s="194"/>
    </row>
    <row r="11" spans="2:11" s="27" customFormat="1" ht="13.5" customHeight="1">
      <c r="B11" s="34"/>
      <c r="C11" s="35"/>
      <c r="D11" s="35"/>
      <c r="E11" s="35"/>
      <c r="F11" s="232"/>
      <c r="G11" s="193"/>
      <c r="H11" s="193"/>
      <c r="I11" s="193"/>
      <c r="J11" s="193"/>
      <c r="K11" s="194"/>
    </row>
    <row r="12" spans="2:11" s="27" customFormat="1" ht="13.5" customHeight="1">
      <c r="B12" s="34"/>
      <c r="C12" s="35"/>
      <c r="D12" s="35"/>
      <c r="E12" s="35"/>
      <c r="F12" s="193"/>
      <c r="G12" s="193"/>
      <c r="H12" s="193"/>
      <c r="I12" s="193"/>
      <c r="J12" s="193"/>
      <c r="K12" s="194"/>
    </row>
    <row r="13" spans="2:11" s="28" customFormat="1" ht="12.75">
      <c r="B13" s="39"/>
      <c r="C13" s="40"/>
      <c r="D13" s="40"/>
      <c r="E13" s="40"/>
      <c r="F13" s="176"/>
      <c r="G13" s="176"/>
      <c r="H13" s="176"/>
      <c r="I13" s="176"/>
      <c r="J13" s="176"/>
      <c r="K13" s="197"/>
    </row>
    <row r="14" spans="2:11" s="28" customFormat="1" ht="12.75">
      <c r="B14" s="39"/>
      <c r="C14" s="40"/>
      <c r="D14" s="40"/>
      <c r="E14" s="40"/>
      <c r="F14" s="40"/>
      <c r="G14" s="40"/>
      <c r="H14" s="40"/>
      <c r="I14" s="40"/>
      <c r="J14" s="40"/>
      <c r="K14" s="41"/>
    </row>
    <row r="15" spans="2:11" s="28" customFormat="1" ht="12.75">
      <c r="B15" s="39"/>
      <c r="C15" s="40"/>
      <c r="D15" s="40"/>
      <c r="E15" s="40"/>
      <c r="F15" s="40"/>
      <c r="G15" s="40"/>
      <c r="H15" s="40"/>
      <c r="I15" s="40"/>
      <c r="J15" s="40"/>
      <c r="K15" s="41"/>
    </row>
    <row r="16" spans="2:11" s="28" customFormat="1" ht="12.75">
      <c r="B16" s="39"/>
      <c r="C16" s="40"/>
      <c r="D16" s="40"/>
      <c r="E16" s="40"/>
      <c r="F16" s="40"/>
      <c r="G16" s="40"/>
      <c r="H16" s="40"/>
      <c r="I16" s="40"/>
      <c r="J16" s="40"/>
      <c r="K16" s="41"/>
    </row>
    <row r="17" spans="2:11" s="28" customFormat="1" ht="12.75">
      <c r="B17" s="39"/>
      <c r="C17" s="40"/>
      <c r="D17" s="40"/>
      <c r="E17" s="40"/>
      <c r="F17" s="40"/>
      <c r="G17" s="40"/>
      <c r="H17" s="40"/>
      <c r="I17" s="40"/>
      <c r="J17" s="40"/>
      <c r="K17" s="41"/>
    </row>
    <row r="18" spans="2:11" s="28" customFormat="1" ht="12.75">
      <c r="B18" s="39"/>
      <c r="C18" s="40"/>
      <c r="D18" s="40"/>
      <c r="E18" s="40"/>
      <c r="F18" s="40"/>
      <c r="G18" s="40"/>
      <c r="H18" s="40"/>
      <c r="I18" s="40"/>
      <c r="J18" s="40"/>
      <c r="K18" s="41"/>
    </row>
    <row r="19" spans="2:11" s="28" customFormat="1" ht="12.75">
      <c r="B19" s="39"/>
      <c r="C19" s="40"/>
      <c r="D19" s="40"/>
      <c r="E19" s="40"/>
      <c r="F19" s="40"/>
      <c r="G19" s="40"/>
      <c r="H19" s="40"/>
      <c r="I19" s="40"/>
      <c r="J19" s="40"/>
      <c r="K19" s="41"/>
    </row>
    <row r="20" spans="2:11" s="28" customFormat="1" ht="12.75">
      <c r="B20" s="39"/>
      <c r="C20" s="40"/>
      <c r="D20" s="40"/>
      <c r="E20" s="40"/>
      <c r="F20" s="40"/>
      <c r="G20" s="40"/>
      <c r="H20" s="40"/>
      <c r="I20" s="40"/>
      <c r="J20" s="40"/>
      <c r="K20" s="41"/>
    </row>
    <row r="21" spans="2:11" s="28" customFormat="1" ht="12.75">
      <c r="B21" s="39"/>
      <c r="D21" s="40"/>
      <c r="E21" s="40"/>
      <c r="F21" s="40"/>
      <c r="G21" s="40"/>
      <c r="H21" s="40"/>
      <c r="I21" s="40"/>
      <c r="J21" s="40"/>
      <c r="K21" s="41"/>
    </row>
    <row r="22" spans="2:11" s="28" customFormat="1" ht="12.75">
      <c r="B22" s="39"/>
      <c r="C22" s="40"/>
      <c r="D22" s="40"/>
      <c r="E22" s="40"/>
      <c r="F22" s="40"/>
      <c r="G22" s="40"/>
      <c r="H22" s="40"/>
      <c r="I22" s="40"/>
      <c r="J22" s="40"/>
      <c r="K22" s="41"/>
    </row>
    <row r="23" spans="2:11" s="28" customFormat="1" ht="12.75">
      <c r="B23" s="39"/>
      <c r="C23" s="40"/>
      <c r="D23" s="40"/>
      <c r="E23" s="40"/>
      <c r="F23" s="40"/>
      <c r="G23" s="40"/>
      <c r="H23" s="40"/>
      <c r="I23" s="40"/>
      <c r="J23" s="40"/>
      <c r="K23" s="41"/>
    </row>
    <row r="24" spans="2:11" s="28" customFormat="1" ht="12.75">
      <c r="B24" s="39"/>
      <c r="C24" s="40"/>
      <c r="D24" s="40"/>
      <c r="E24" s="40"/>
      <c r="F24" s="40"/>
      <c r="G24" s="40"/>
      <c r="H24" s="40"/>
      <c r="I24" s="40"/>
      <c r="J24" s="40"/>
      <c r="K24" s="41"/>
    </row>
    <row r="25" spans="1:11" s="42" customFormat="1" ht="33.75">
      <c r="A25" s="28"/>
      <c r="B25" s="434" t="s">
        <v>7</v>
      </c>
      <c r="C25" s="435"/>
      <c r="D25" s="435"/>
      <c r="E25" s="435"/>
      <c r="F25" s="435"/>
      <c r="G25" s="435"/>
      <c r="H25" s="435"/>
      <c r="I25" s="435"/>
      <c r="J25" s="435"/>
      <c r="K25" s="436"/>
    </row>
    <row r="26" spans="1:11" s="28" customFormat="1" ht="12.75">
      <c r="A26" s="42"/>
      <c r="B26" s="43"/>
      <c r="C26" s="437" t="s">
        <v>223</v>
      </c>
      <c r="D26" s="437"/>
      <c r="E26" s="437"/>
      <c r="F26" s="437"/>
      <c r="G26" s="437"/>
      <c r="H26" s="437"/>
      <c r="I26" s="437"/>
      <c r="J26" s="437"/>
      <c r="K26" s="41"/>
    </row>
    <row r="27" spans="2:11" s="28" customFormat="1" ht="12.75">
      <c r="B27" s="39"/>
      <c r="C27" s="437" t="s">
        <v>75</v>
      </c>
      <c r="D27" s="437"/>
      <c r="E27" s="437"/>
      <c r="F27" s="437"/>
      <c r="G27" s="437"/>
      <c r="H27" s="437"/>
      <c r="I27" s="437"/>
      <c r="J27" s="437"/>
      <c r="K27" s="41"/>
    </row>
    <row r="28" spans="2:11" s="28" customFormat="1" ht="12.75">
      <c r="B28" s="39"/>
      <c r="C28" s="40"/>
      <c r="D28" s="40"/>
      <c r="E28" s="40"/>
      <c r="F28" s="40"/>
      <c r="G28" s="40"/>
      <c r="H28" s="40"/>
      <c r="I28" s="40"/>
      <c r="J28" s="40"/>
      <c r="K28" s="41"/>
    </row>
    <row r="29" spans="2:11" s="28" customFormat="1" ht="12.75">
      <c r="B29" s="39"/>
      <c r="C29" s="40"/>
      <c r="D29" s="40"/>
      <c r="E29" s="40"/>
      <c r="F29" s="40"/>
      <c r="G29" s="40"/>
      <c r="H29" s="40"/>
      <c r="I29" s="40"/>
      <c r="J29" s="40"/>
      <c r="K29" s="41"/>
    </row>
    <row r="30" spans="1:11" s="47" customFormat="1" ht="33.75">
      <c r="A30" s="28"/>
      <c r="B30" s="39"/>
      <c r="C30" s="40"/>
      <c r="D30" s="40"/>
      <c r="E30" s="40"/>
      <c r="F30" s="44" t="s">
        <v>420</v>
      </c>
      <c r="G30" s="45"/>
      <c r="H30" s="45"/>
      <c r="I30" s="45"/>
      <c r="J30" s="45"/>
      <c r="K30" s="46"/>
    </row>
    <row r="31" spans="2:11" s="47" customFormat="1" ht="12.75">
      <c r="B31" s="48"/>
      <c r="C31" s="45"/>
      <c r="D31" s="45"/>
      <c r="E31" s="45"/>
      <c r="F31" s="45"/>
      <c r="G31" s="45"/>
      <c r="H31" s="45"/>
      <c r="I31" s="45"/>
      <c r="J31" s="45"/>
      <c r="K31" s="46"/>
    </row>
    <row r="32" spans="2:11" s="47" customFormat="1" ht="12.75">
      <c r="B32" s="48"/>
      <c r="C32" s="45"/>
      <c r="F32" s="45"/>
      <c r="G32" s="45"/>
      <c r="H32" s="45"/>
      <c r="I32" s="45"/>
      <c r="J32" s="45"/>
      <c r="K32" s="46"/>
    </row>
    <row r="33" spans="2:11" s="47" customFormat="1" ht="12.75">
      <c r="B33" s="48"/>
      <c r="C33" s="45"/>
      <c r="F33" s="45"/>
      <c r="G33" s="45"/>
      <c r="H33" s="45"/>
      <c r="I33" s="45"/>
      <c r="J33" s="45"/>
      <c r="K33" s="46"/>
    </row>
    <row r="34" spans="2:11" s="47" customFormat="1" ht="12.75">
      <c r="B34" s="48"/>
      <c r="C34" s="45"/>
      <c r="F34" s="45"/>
      <c r="G34" s="45"/>
      <c r="H34" s="45"/>
      <c r="I34" s="45"/>
      <c r="J34" s="45"/>
      <c r="K34" s="46"/>
    </row>
    <row r="35" spans="2:11" s="47" customFormat="1" ht="12.75">
      <c r="B35" s="48"/>
      <c r="C35" s="45"/>
      <c r="F35" s="45"/>
      <c r="G35" s="45"/>
      <c r="H35" s="45"/>
      <c r="I35" s="45"/>
      <c r="J35" s="45"/>
      <c r="K35" s="46"/>
    </row>
    <row r="36" spans="2:11" s="47" customFormat="1" ht="12.75">
      <c r="B36" s="48"/>
      <c r="C36" s="45"/>
      <c r="F36" s="45"/>
      <c r="G36" s="45"/>
      <c r="H36" s="45"/>
      <c r="I36" s="45"/>
      <c r="J36" s="45"/>
      <c r="K36" s="46"/>
    </row>
    <row r="37" spans="2:11" s="47" customFormat="1" ht="12.75">
      <c r="B37" s="48"/>
      <c r="C37" s="45"/>
      <c r="F37" s="45"/>
      <c r="G37" s="45"/>
      <c r="H37" s="45"/>
      <c r="I37" s="45"/>
      <c r="J37" s="45"/>
      <c r="K37" s="46"/>
    </row>
    <row r="38" spans="2:11" s="47" customFormat="1" ht="12.75">
      <c r="B38" s="48"/>
      <c r="C38" s="45"/>
      <c r="F38" s="45"/>
      <c r="G38" s="45"/>
      <c r="H38" s="45"/>
      <c r="I38" s="45"/>
      <c r="J38" s="45"/>
      <c r="K38" s="46"/>
    </row>
    <row r="39" spans="2:11" s="47" customFormat="1" ht="12.75">
      <c r="B39" s="48"/>
      <c r="C39" s="45"/>
      <c r="D39" s="45"/>
      <c r="E39" s="45"/>
      <c r="F39" s="45"/>
      <c r="G39" s="45"/>
      <c r="H39" s="45"/>
      <c r="I39" s="45"/>
      <c r="J39" s="45"/>
      <c r="K39" s="46"/>
    </row>
    <row r="40" spans="2:11" s="47" customFormat="1" ht="12.75">
      <c r="B40" s="48"/>
      <c r="C40" s="45"/>
      <c r="D40" s="45"/>
      <c r="E40" s="45"/>
      <c r="F40" s="45"/>
      <c r="G40" s="45"/>
      <c r="H40" s="45"/>
      <c r="I40" s="45"/>
      <c r="J40" s="45"/>
      <c r="K40" s="46"/>
    </row>
    <row r="41" spans="2:11" s="47" customFormat="1" ht="9" customHeight="1">
      <c r="B41" s="48"/>
      <c r="C41" s="45"/>
      <c r="D41" s="45"/>
      <c r="E41" s="45"/>
      <c r="F41" s="45"/>
      <c r="G41" s="45"/>
      <c r="H41" s="45"/>
      <c r="I41" s="45"/>
      <c r="J41" s="45"/>
      <c r="K41" s="46"/>
    </row>
    <row r="42" spans="2:11" s="47" customFormat="1" ht="12.75">
      <c r="B42" s="48"/>
      <c r="C42" s="45"/>
      <c r="D42" s="45"/>
      <c r="E42" s="45"/>
      <c r="F42" s="45"/>
      <c r="G42" s="45"/>
      <c r="H42" s="45"/>
      <c r="I42" s="45"/>
      <c r="J42" s="45"/>
      <c r="K42" s="46"/>
    </row>
    <row r="43" spans="2:11" s="47" customFormat="1" ht="12.75">
      <c r="B43" s="48"/>
      <c r="C43" s="45"/>
      <c r="D43" s="45"/>
      <c r="E43" s="45"/>
      <c r="F43" s="45"/>
      <c r="G43" s="45"/>
      <c r="H43" s="45"/>
      <c r="I43" s="45"/>
      <c r="J43" s="45"/>
      <c r="K43" s="46"/>
    </row>
    <row r="44" spans="2:11" s="27" customFormat="1" ht="12.75" customHeight="1">
      <c r="B44" s="34"/>
      <c r="C44" s="35" t="s">
        <v>104</v>
      </c>
      <c r="D44" s="35"/>
      <c r="E44" s="35"/>
      <c r="F44" s="35"/>
      <c r="G44" s="35"/>
      <c r="H44" s="438" t="s">
        <v>214</v>
      </c>
      <c r="I44" s="438"/>
      <c r="J44" s="35"/>
      <c r="K44" s="37"/>
    </row>
    <row r="45" spans="2:11" s="27" customFormat="1" ht="12.75" customHeight="1">
      <c r="B45" s="34"/>
      <c r="C45" s="35" t="s">
        <v>105</v>
      </c>
      <c r="D45" s="35"/>
      <c r="E45" s="35"/>
      <c r="F45" s="35"/>
      <c r="G45" s="35"/>
      <c r="H45" s="441" t="s">
        <v>215</v>
      </c>
      <c r="I45" s="441"/>
      <c r="J45" s="35"/>
      <c r="K45" s="37"/>
    </row>
    <row r="46" spans="2:11" s="27" customFormat="1" ht="12.75" customHeight="1">
      <c r="B46" s="34"/>
      <c r="C46" s="35" t="s">
        <v>100</v>
      </c>
      <c r="D46" s="35"/>
      <c r="E46" s="35"/>
      <c r="F46" s="35"/>
      <c r="G46" s="35"/>
      <c r="H46" s="441" t="s">
        <v>172</v>
      </c>
      <c r="I46" s="441"/>
      <c r="J46" s="35"/>
      <c r="K46" s="37"/>
    </row>
    <row r="47" spans="2:11" s="27" customFormat="1" ht="12.75" customHeight="1">
      <c r="B47" s="34"/>
      <c r="C47" s="35" t="s">
        <v>101</v>
      </c>
      <c r="D47" s="35"/>
      <c r="E47" s="35"/>
      <c r="F47" s="35"/>
      <c r="G47" s="35"/>
      <c r="H47" s="441" t="s">
        <v>215</v>
      </c>
      <c r="I47" s="441"/>
      <c r="J47" s="35"/>
      <c r="K47" s="37"/>
    </row>
    <row r="48" spans="2:11" s="28" customFormat="1" ht="12.75">
      <c r="B48" s="39"/>
      <c r="C48" s="40"/>
      <c r="D48" s="40"/>
      <c r="E48" s="40"/>
      <c r="F48" s="40"/>
      <c r="G48" s="40"/>
      <c r="H48" s="40"/>
      <c r="I48" s="40"/>
      <c r="J48" s="40"/>
      <c r="K48" s="41"/>
    </row>
    <row r="49" spans="2:11" s="29" customFormat="1" ht="12.75" customHeight="1">
      <c r="B49" s="49"/>
      <c r="C49" s="35" t="s">
        <v>423</v>
      </c>
      <c r="D49" s="35"/>
      <c r="E49" s="35"/>
      <c r="F49" s="35"/>
      <c r="G49" s="189" t="s">
        <v>102</v>
      </c>
      <c r="H49" s="442" t="s">
        <v>421</v>
      </c>
      <c r="I49" s="440"/>
      <c r="J49" s="50"/>
      <c r="K49" s="51"/>
    </row>
    <row r="50" spans="2:11" s="29" customFormat="1" ht="12.75" customHeight="1">
      <c r="B50" s="49"/>
      <c r="C50" s="35"/>
      <c r="D50" s="35"/>
      <c r="E50" s="35"/>
      <c r="F50" s="35"/>
      <c r="G50" s="189" t="s">
        <v>103</v>
      </c>
      <c r="H50" s="439" t="s">
        <v>422</v>
      </c>
      <c r="I50" s="440"/>
      <c r="J50" s="50"/>
      <c r="K50" s="51"/>
    </row>
    <row r="51" spans="2:11" s="29" customFormat="1" ht="7.5" customHeight="1">
      <c r="B51" s="49"/>
      <c r="C51" s="35"/>
      <c r="D51" s="35"/>
      <c r="E51" s="35"/>
      <c r="F51" s="35"/>
      <c r="G51" s="38"/>
      <c r="H51" s="38"/>
      <c r="I51" s="38"/>
      <c r="J51" s="50"/>
      <c r="K51" s="51"/>
    </row>
    <row r="52" spans="2:11" s="29" customFormat="1" ht="12.75" customHeight="1">
      <c r="B52" s="49"/>
      <c r="C52" s="35" t="s">
        <v>424</v>
      </c>
      <c r="D52" s="35"/>
      <c r="E52" s="35"/>
      <c r="F52" s="38"/>
      <c r="G52" s="35"/>
      <c r="H52" s="36"/>
      <c r="I52" s="36"/>
      <c r="J52" s="50"/>
      <c r="K52" s="51"/>
    </row>
    <row r="53" spans="2:11" ht="22.5" customHeight="1">
      <c r="B53" s="52"/>
      <c r="C53" s="53"/>
      <c r="D53" s="53"/>
      <c r="E53" s="53"/>
      <c r="F53" s="53"/>
      <c r="G53" s="53"/>
      <c r="H53" s="53"/>
      <c r="I53" s="53"/>
      <c r="J53" s="53"/>
      <c r="K53" s="54"/>
    </row>
    <row r="54" ht="6.75" customHeight="1"/>
  </sheetData>
  <sheetProtection/>
  <mergeCells count="9">
    <mergeCell ref="B25:K25"/>
    <mergeCell ref="C26:J26"/>
    <mergeCell ref="C27:J27"/>
    <mergeCell ref="H44:I44"/>
    <mergeCell ref="H50:I50"/>
    <mergeCell ref="H45:I45"/>
    <mergeCell ref="H46:I46"/>
    <mergeCell ref="H47:I47"/>
    <mergeCell ref="H49:I49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L4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421875" style="86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6" customWidth="1"/>
    <col min="6" max="6" width="8.28125" style="86" customWidth="1"/>
    <col min="7" max="7" width="16.28125" style="89" customWidth="1"/>
    <col min="8" max="9" width="15.7109375" style="89" customWidth="1"/>
    <col min="10" max="10" width="1.421875" style="86" customWidth="1"/>
    <col min="11" max="11" width="11.7109375" style="86" bestFit="1" customWidth="1"/>
    <col min="12" max="16384" width="9.140625" style="86" customWidth="1"/>
  </cols>
  <sheetData>
    <row r="1" spans="2:9" s="60" customFormat="1" ht="18" customHeight="1">
      <c r="B1" s="443" t="s">
        <v>417</v>
      </c>
      <c r="C1" s="443"/>
      <c r="D1" s="443"/>
      <c r="E1" s="443"/>
      <c r="F1" s="443"/>
      <c r="G1" s="443"/>
      <c r="H1" s="443"/>
      <c r="I1" s="403"/>
    </row>
    <row r="2" spans="2:9" s="30" customFormat="1" ht="6.75" customHeight="1">
      <c r="B2" s="61"/>
      <c r="C2" s="61"/>
      <c r="D2" s="61"/>
      <c r="G2" s="62"/>
      <c r="H2" s="62"/>
      <c r="I2" s="62"/>
    </row>
    <row r="3" spans="2:8" s="30" customFormat="1" ht="12" customHeight="1">
      <c r="B3" s="447" t="s">
        <v>2</v>
      </c>
      <c r="C3" s="449" t="s">
        <v>8</v>
      </c>
      <c r="D3" s="450"/>
      <c r="E3" s="451"/>
      <c r="F3" s="447" t="s">
        <v>9</v>
      </c>
      <c r="G3" s="241" t="s">
        <v>136</v>
      </c>
      <c r="H3" s="241" t="s">
        <v>136</v>
      </c>
    </row>
    <row r="4" spans="2:8" s="30" customFormat="1" ht="12" customHeight="1">
      <c r="B4" s="448"/>
      <c r="C4" s="452"/>
      <c r="D4" s="453"/>
      <c r="E4" s="454"/>
      <c r="F4" s="448"/>
      <c r="G4" s="242" t="s">
        <v>137</v>
      </c>
      <c r="H4" s="243" t="s">
        <v>156</v>
      </c>
    </row>
    <row r="5" spans="2:8" s="67" customFormat="1" ht="24.75" customHeight="1">
      <c r="B5" s="63" t="s">
        <v>3</v>
      </c>
      <c r="C5" s="444" t="s">
        <v>157</v>
      </c>
      <c r="D5" s="445"/>
      <c r="E5" s="446"/>
      <c r="F5" s="65"/>
      <c r="G5" s="147">
        <f>G6+G9+G10+G19+G27+G28+G29</f>
        <v>1647902891.7299998</v>
      </c>
      <c r="H5" s="147">
        <f>H6+H9+H10+H19+H27+H28+H29</f>
        <v>1648042700.27</v>
      </c>
    </row>
    <row r="6" spans="2:8" s="67" customFormat="1" ht="16.5" customHeight="1">
      <c r="B6" s="68"/>
      <c r="C6" s="64">
        <v>1</v>
      </c>
      <c r="D6" s="69" t="s">
        <v>10</v>
      </c>
      <c r="E6" s="70"/>
      <c r="F6" s="71"/>
      <c r="G6" s="147">
        <f>SUM(G7:G8)</f>
        <v>1078911.91</v>
      </c>
      <c r="H6" s="147">
        <f>SUM(H7:H8)</f>
        <v>960693.58</v>
      </c>
    </row>
    <row r="7" spans="2:8" s="76" customFormat="1" ht="16.5" customHeight="1">
      <c r="B7" s="68"/>
      <c r="C7" s="64"/>
      <c r="D7" s="72" t="s">
        <v>106</v>
      </c>
      <c r="E7" s="73" t="s">
        <v>29</v>
      </c>
      <c r="F7" s="74"/>
      <c r="G7" s="75">
        <f>10304.62+217077.28+14719.51+1013.18</f>
        <v>243114.59</v>
      </c>
      <c r="H7" s="75">
        <f>6412.93+45450.96+8343.6+486.09</f>
        <v>60693.579999999994</v>
      </c>
    </row>
    <row r="8" spans="2:8" s="76" customFormat="1" ht="16.5" customHeight="1">
      <c r="B8" s="77"/>
      <c r="C8" s="64"/>
      <c r="D8" s="72" t="s">
        <v>106</v>
      </c>
      <c r="E8" s="73" t="s">
        <v>30</v>
      </c>
      <c r="F8" s="74"/>
      <c r="G8" s="75">
        <v>835797.32</v>
      </c>
      <c r="H8" s="75">
        <v>900000</v>
      </c>
    </row>
    <row r="9" spans="2:8" s="67" customFormat="1" ht="16.5" customHeight="1">
      <c r="B9" s="77"/>
      <c r="C9" s="64">
        <v>2</v>
      </c>
      <c r="D9" s="69" t="s">
        <v>140</v>
      </c>
      <c r="E9" s="70"/>
      <c r="F9" s="71"/>
      <c r="G9" s="147">
        <v>0</v>
      </c>
      <c r="H9" s="147">
        <v>0</v>
      </c>
    </row>
    <row r="10" spans="2:8" s="67" customFormat="1" ht="16.5" customHeight="1">
      <c r="B10" s="68"/>
      <c r="C10" s="64">
        <v>3</v>
      </c>
      <c r="D10" s="69" t="s">
        <v>141</v>
      </c>
      <c r="E10" s="70"/>
      <c r="F10" s="71"/>
      <c r="G10" s="147">
        <f>SUM(G11:G18)</f>
        <v>1646823980.2199998</v>
      </c>
      <c r="H10" s="147">
        <f>SUM(H11:H18)</f>
        <v>1647082006.69</v>
      </c>
    </row>
    <row r="11" spans="2:8" s="76" customFormat="1" ht="16.5" customHeight="1">
      <c r="B11" s="68"/>
      <c r="C11" s="78"/>
      <c r="D11" s="72" t="s">
        <v>106</v>
      </c>
      <c r="E11" s="73" t="s">
        <v>142</v>
      </c>
      <c r="F11" s="74"/>
      <c r="G11" s="75">
        <v>1438180541</v>
      </c>
      <c r="H11" s="75">
        <v>1438180541</v>
      </c>
    </row>
    <row r="12" spans="2:12" s="76" customFormat="1" ht="16.5" customHeight="1">
      <c r="B12" s="77"/>
      <c r="C12" s="79"/>
      <c r="D12" s="80" t="s">
        <v>106</v>
      </c>
      <c r="E12" s="73" t="s">
        <v>240</v>
      </c>
      <c r="F12" s="74"/>
      <c r="G12" s="75">
        <v>127753451</v>
      </c>
      <c r="H12" s="75">
        <f>5897744.69+5270804.19+116584902.59</f>
        <v>127753451.47</v>
      </c>
      <c r="L12" s="204"/>
    </row>
    <row r="13" spans="2:8" s="76" customFormat="1" ht="16.5" customHeight="1">
      <c r="B13" s="77"/>
      <c r="C13" s="79"/>
      <c r="D13" s="80" t="s">
        <v>106</v>
      </c>
      <c r="E13" s="73" t="s">
        <v>108</v>
      </c>
      <c r="F13" s="74"/>
      <c r="G13" s="75">
        <v>-0.4</v>
      </c>
      <c r="H13" s="75"/>
    </row>
    <row r="14" spans="2:8" s="76" customFormat="1" ht="16.5" customHeight="1">
      <c r="B14" s="77"/>
      <c r="C14" s="79"/>
      <c r="D14" s="80" t="s">
        <v>106</v>
      </c>
      <c r="E14" s="73" t="s">
        <v>109</v>
      </c>
      <c r="F14" s="74"/>
      <c r="G14" s="75"/>
      <c r="H14" s="75"/>
    </row>
    <row r="15" spans="2:8" s="76" customFormat="1" ht="16.5" customHeight="1">
      <c r="B15" s="77"/>
      <c r="C15" s="79"/>
      <c r="D15" s="80" t="s">
        <v>106</v>
      </c>
      <c r="E15" s="73" t="s">
        <v>242</v>
      </c>
      <c r="F15" s="74"/>
      <c r="G15" s="75">
        <v>74578230.02</v>
      </c>
      <c r="H15" s="75">
        <f>69806651.42+1806090+627963.6+297310.2+2298240</f>
        <v>74836255.22</v>
      </c>
    </row>
    <row r="16" spans="2:11" s="76" customFormat="1" ht="16.5" customHeight="1">
      <c r="B16" s="77"/>
      <c r="C16" s="79"/>
      <c r="D16" s="80" t="s">
        <v>106</v>
      </c>
      <c r="E16" s="73" t="s">
        <v>112</v>
      </c>
      <c r="F16" s="74"/>
      <c r="G16" s="406">
        <v>-0.4</v>
      </c>
      <c r="H16" s="75"/>
      <c r="K16" s="204"/>
    </row>
    <row r="17" spans="2:8" s="76" customFormat="1" ht="16.5" customHeight="1">
      <c r="B17" s="77"/>
      <c r="C17" s="79"/>
      <c r="D17" s="80" t="s">
        <v>106</v>
      </c>
      <c r="E17" s="73" t="s">
        <v>239</v>
      </c>
      <c r="F17" s="74"/>
      <c r="G17" s="75"/>
      <c r="H17" s="75"/>
    </row>
    <row r="18" spans="2:8" s="76" customFormat="1" ht="16.5" customHeight="1">
      <c r="B18" s="77"/>
      <c r="C18" s="79"/>
      <c r="D18" s="80" t="s">
        <v>106</v>
      </c>
      <c r="E18" s="73" t="s">
        <v>241</v>
      </c>
      <c r="F18" s="74"/>
      <c r="G18" s="75">
        <v>6311759</v>
      </c>
      <c r="H18" s="75">
        <v>6311759</v>
      </c>
    </row>
    <row r="19" spans="2:8" s="67" customFormat="1" ht="16.5" customHeight="1">
      <c r="B19" s="77"/>
      <c r="C19" s="64">
        <v>4</v>
      </c>
      <c r="D19" s="69" t="s">
        <v>11</v>
      </c>
      <c r="E19" s="70"/>
      <c r="F19" s="71"/>
      <c r="G19" s="147">
        <f>SUM(G20:G26)</f>
        <v>0</v>
      </c>
      <c r="H19" s="147">
        <f>SUM(H20:H26)</f>
        <v>0</v>
      </c>
    </row>
    <row r="20" spans="2:8" s="76" customFormat="1" ht="16.5" customHeight="1">
      <c r="B20" s="68"/>
      <c r="C20" s="78"/>
      <c r="D20" s="72" t="s">
        <v>106</v>
      </c>
      <c r="E20" s="73" t="s">
        <v>12</v>
      </c>
      <c r="F20" s="74"/>
      <c r="G20" s="75"/>
      <c r="H20" s="75"/>
    </row>
    <row r="21" spans="2:8" s="76" customFormat="1" ht="16.5" customHeight="1">
      <c r="B21" s="77"/>
      <c r="C21" s="79"/>
      <c r="D21" s="80" t="s">
        <v>106</v>
      </c>
      <c r="E21" s="73" t="s">
        <v>111</v>
      </c>
      <c r="F21" s="74"/>
      <c r="G21" s="75">
        <v>5432727</v>
      </c>
      <c r="H21" s="75">
        <v>5432727</v>
      </c>
    </row>
    <row r="22" spans="2:8" s="76" customFormat="1" ht="16.5" customHeight="1">
      <c r="B22" s="77"/>
      <c r="C22" s="79"/>
      <c r="D22" s="80" t="s">
        <v>106</v>
      </c>
      <c r="E22" s="73" t="s">
        <v>13</v>
      </c>
      <c r="F22" s="74"/>
      <c r="G22" s="75"/>
      <c r="H22" s="75"/>
    </row>
    <row r="23" spans="2:8" s="76" customFormat="1" ht="16.5" customHeight="1">
      <c r="B23" s="77"/>
      <c r="C23" s="79"/>
      <c r="D23" s="80" t="s">
        <v>106</v>
      </c>
      <c r="E23" s="73" t="s">
        <v>143</v>
      </c>
      <c r="F23" s="74"/>
      <c r="G23" s="75"/>
      <c r="H23" s="75"/>
    </row>
    <row r="24" spans="2:12" s="76" customFormat="1" ht="16.5" customHeight="1">
      <c r="B24" s="77"/>
      <c r="C24" s="79"/>
      <c r="D24" s="80" t="s">
        <v>106</v>
      </c>
      <c r="E24" s="73" t="s">
        <v>14</v>
      </c>
      <c r="F24" s="74"/>
      <c r="G24" s="75"/>
      <c r="H24" s="75"/>
      <c r="L24" s="204"/>
    </row>
    <row r="25" spans="2:8" s="76" customFormat="1" ht="16.5" customHeight="1">
      <c r="B25" s="77"/>
      <c r="C25" s="79"/>
      <c r="D25" s="80" t="s">
        <v>106</v>
      </c>
      <c r="E25" s="73" t="s">
        <v>15</v>
      </c>
      <c r="F25" s="74"/>
      <c r="G25" s="75"/>
      <c r="H25" s="75"/>
    </row>
    <row r="26" spans="2:8" s="76" customFormat="1" ht="16.5" customHeight="1">
      <c r="B26" s="77"/>
      <c r="C26" s="79"/>
      <c r="D26" s="80" t="s">
        <v>106</v>
      </c>
      <c r="E26" s="73" t="s">
        <v>233</v>
      </c>
      <c r="F26" s="74"/>
      <c r="G26" s="75">
        <v>-5432727</v>
      </c>
      <c r="H26" s="75">
        <v>-5432727</v>
      </c>
    </row>
    <row r="27" spans="2:8" s="67" customFormat="1" ht="16.5" customHeight="1">
      <c r="B27" s="77"/>
      <c r="C27" s="64">
        <v>5</v>
      </c>
      <c r="D27" s="69" t="s">
        <v>144</v>
      </c>
      <c r="E27" s="70"/>
      <c r="F27" s="71"/>
      <c r="G27" s="147">
        <v>-0.4</v>
      </c>
      <c r="H27" s="147">
        <v>0</v>
      </c>
    </row>
    <row r="28" spans="2:8" s="67" customFormat="1" ht="16.5" customHeight="1">
      <c r="B28" s="68"/>
      <c r="C28" s="64">
        <v>6</v>
      </c>
      <c r="D28" s="69" t="s">
        <v>145</v>
      </c>
      <c r="E28" s="70"/>
      <c r="F28" s="71"/>
      <c r="G28" s="147"/>
      <c r="H28" s="147">
        <v>0</v>
      </c>
    </row>
    <row r="29" spans="2:8" s="67" customFormat="1" ht="16.5" customHeight="1">
      <c r="B29" s="68"/>
      <c r="C29" s="64">
        <v>7</v>
      </c>
      <c r="D29" s="69" t="s">
        <v>16</v>
      </c>
      <c r="E29" s="70"/>
      <c r="F29" s="71"/>
      <c r="G29" s="147">
        <f>SUM(G30:G31)</f>
        <v>0</v>
      </c>
      <c r="H29" s="147">
        <f>SUM(H30:H31)</f>
        <v>0</v>
      </c>
    </row>
    <row r="30" spans="2:8" s="67" customFormat="1" ht="16.5" customHeight="1">
      <c r="B30" s="68"/>
      <c r="C30" s="64"/>
      <c r="D30" s="72" t="s">
        <v>106</v>
      </c>
      <c r="E30" s="70" t="s">
        <v>146</v>
      </c>
      <c r="F30" s="71"/>
      <c r="G30" s="66"/>
      <c r="H30" s="66"/>
    </row>
    <row r="31" spans="2:8" s="67" customFormat="1" ht="16.5" customHeight="1">
      <c r="B31" s="68"/>
      <c r="C31" s="64"/>
      <c r="D31" s="72" t="s">
        <v>106</v>
      </c>
      <c r="E31" s="70"/>
      <c r="F31" s="71"/>
      <c r="G31" s="66"/>
      <c r="H31" s="66"/>
    </row>
    <row r="32" spans="2:8" s="67" customFormat="1" ht="24.75" customHeight="1">
      <c r="B32" s="81" t="s">
        <v>4</v>
      </c>
      <c r="C32" s="444" t="s">
        <v>17</v>
      </c>
      <c r="D32" s="445"/>
      <c r="E32" s="446"/>
      <c r="F32" s="71"/>
      <c r="G32" s="147">
        <f>G33+G35+G41+G42+G43+G44</f>
        <v>4222561.6</v>
      </c>
      <c r="H32" s="147">
        <f>H33+H35+H41+H42+H43+H44</f>
        <v>4222562</v>
      </c>
    </row>
    <row r="33" spans="2:8" s="67" customFormat="1" ht="16.5" customHeight="1">
      <c r="B33" s="68"/>
      <c r="C33" s="64">
        <v>1</v>
      </c>
      <c r="D33" s="69" t="s">
        <v>18</v>
      </c>
      <c r="E33" s="70"/>
      <c r="F33" s="71"/>
      <c r="G33" s="147">
        <f>SUM(G34)</f>
        <v>2087100</v>
      </c>
      <c r="H33" s="147">
        <f>SUM(H34)</f>
        <v>2087100</v>
      </c>
    </row>
    <row r="34" spans="2:8" s="67" customFormat="1" ht="16.5" customHeight="1">
      <c r="B34" s="68"/>
      <c r="C34" s="64"/>
      <c r="D34" s="72" t="s">
        <v>106</v>
      </c>
      <c r="E34" s="233" t="s">
        <v>234</v>
      </c>
      <c r="F34" s="71"/>
      <c r="G34" s="234">
        <v>2087100</v>
      </c>
      <c r="H34" s="234">
        <v>2087100</v>
      </c>
    </row>
    <row r="35" spans="2:8" s="67" customFormat="1" ht="16.5" customHeight="1">
      <c r="B35" s="68"/>
      <c r="C35" s="64">
        <v>2</v>
      </c>
      <c r="D35" s="69" t="s">
        <v>19</v>
      </c>
      <c r="E35" s="82"/>
      <c r="F35" s="71"/>
      <c r="G35" s="147">
        <f>SUM(G36:G40)</f>
        <v>2135461.6</v>
      </c>
      <c r="H35" s="147">
        <f>SUM(H36:H40)</f>
        <v>2135462</v>
      </c>
    </row>
    <row r="36" spans="2:8" s="76" customFormat="1" ht="16.5" customHeight="1">
      <c r="B36" s="68"/>
      <c r="C36" s="78"/>
      <c r="D36" s="72" t="s">
        <v>106</v>
      </c>
      <c r="E36" s="73" t="s">
        <v>24</v>
      </c>
      <c r="F36" s="74"/>
      <c r="G36" s="75"/>
      <c r="H36" s="75"/>
    </row>
    <row r="37" spans="2:8" s="76" customFormat="1" ht="16.5" customHeight="1">
      <c r="B37" s="77"/>
      <c r="C37" s="79"/>
      <c r="D37" s="80" t="s">
        <v>106</v>
      </c>
      <c r="E37" s="73" t="s">
        <v>5</v>
      </c>
      <c r="F37" s="74"/>
      <c r="G37" s="75">
        <v>-0.4</v>
      </c>
      <c r="H37" s="75"/>
    </row>
    <row r="38" spans="2:8" s="76" customFormat="1" ht="16.5" customHeight="1">
      <c r="B38" s="77"/>
      <c r="C38" s="79"/>
      <c r="D38" s="80" t="s">
        <v>106</v>
      </c>
      <c r="E38" s="73" t="s">
        <v>110</v>
      </c>
      <c r="F38" s="74"/>
      <c r="G38" s="217">
        <v>2135462</v>
      </c>
      <c r="H38" s="75">
        <v>2135462</v>
      </c>
    </row>
    <row r="39" spans="2:8" s="76" customFormat="1" ht="16.5" customHeight="1">
      <c r="B39" s="77"/>
      <c r="C39" s="79"/>
      <c r="D39" s="80" t="s">
        <v>106</v>
      </c>
      <c r="E39" s="73" t="s">
        <v>119</v>
      </c>
      <c r="F39" s="74"/>
      <c r="G39" s="75"/>
      <c r="H39" s="75"/>
    </row>
    <row r="40" spans="2:8" s="76" customFormat="1" ht="16.5" customHeight="1">
      <c r="B40" s="77"/>
      <c r="C40" s="79"/>
      <c r="D40" s="80" t="s">
        <v>106</v>
      </c>
      <c r="E40" s="73" t="s">
        <v>222</v>
      </c>
      <c r="F40" s="74"/>
      <c r="G40" s="75"/>
      <c r="H40" s="75"/>
    </row>
    <row r="41" spans="2:8" s="67" customFormat="1" ht="16.5" customHeight="1">
      <c r="B41" s="77"/>
      <c r="C41" s="64">
        <v>3</v>
      </c>
      <c r="D41" s="69" t="s">
        <v>20</v>
      </c>
      <c r="E41" s="70"/>
      <c r="F41" s="71"/>
      <c r="G41" s="147">
        <v>0</v>
      </c>
      <c r="H41" s="147"/>
    </row>
    <row r="42" spans="2:8" s="67" customFormat="1" ht="16.5" customHeight="1">
      <c r="B42" s="68"/>
      <c r="C42" s="64">
        <v>4</v>
      </c>
      <c r="D42" s="69" t="s">
        <v>21</v>
      </c>
      <c r="E42" s="70"/>
      <c r="F42" s="71"/>
      <c r="G42" s="147">
        <v>0</v>
      </c>
      <c r="H42" s="147">
        <v>0</v>
      </c>
    </row>
    <row r="43" spans="2:8" s="67" customFormat="1" ht="16.5" customHeight="1">
      <c r="B43" s="68"/>
      <c r="C43" s="64">
        <v>5</v>
      </c>
      <c r="D43" s="69" t="s">
        <v>22</v>
      </c>
      <c r="E43" s="70"/>
      <c r="F43" s="71"/>
      <c r="G43" s="147">
        <v>0</v>
      </c>
      <c r="H43" s="147">
        <v>0</v>
      </c>
    </row>
    <row r="44" spans="2:8" s="67" customFormat="1" ht="16.5" customHeight="1">
      <c r="B44" s="68"/>
      <c r="C44" s="64">
        <v>6</v>
      </c>
      <c r="D44" s="69" t="s">
        <v>23</v>
      </c>
      <c r="E44" s="70"/>
      <c r="F44" s="71"/>
      <c r="G44" s="147">
        <v>0</v>
      </c>
      <c r="H44" s="147">
        <v>0</v>
      </c>
    </row>
    <row r="45" spans="2:8" s="67" customFormat="1" ht="30" customHeight="1">
      <c r="B45" s="71"/>
      <c r="C45" s="444" t="s">
        <v>52</v>
      </c>
      <c r="D45" s="445"/>
      <c r="E45" s="446"/>
      <c r="F45" s="71"/>
      <c r="G45" s="147">
        <f>G5+G32</f>
        <v>1652125453.3299997</v>
      </c>
      <c r="H45" s="147">
        <f>H5+H32</f>
        <v>1652265262.27</v>
      </c>
    </row>
    <row r="46" spans="2:9" s="67" customFormat="1" ht="9.75" customHeight="1">
      <c r="B46" s="83"/>
      <c r="C46" s="83"/>
      <c r="D46" s="83"/>
      <c r="E46" s="83"/>
      <c r="F46" s="84"/>
      <c r="G46" s="85"/>
      <c r="H46" s="85"/>
      <c r="I46" s="85"/>
    </row>
    <row r="47" spans="2:9" s="67" customFormat="1" ht="15.75" customHeight="1">
      <c r="B47" s="83"/>
      <c r="C47" s="83"/>
      <c r="D47" s="83"/>
      <c r="E47" s="83"/>
      <c r="F47" s="84"/>
      <c r="G47" s="85"/>
      <c r="H47" s="85"/>
      <c r="I47" s="85"/>
    </row>
    <row r="48" spans="7:9" ht="12.75">
      <c r="G48" s="89">
        <f>G45-Pasivet!G46</f>
        <v>-0.2800004482269287</v>
      </c>
      <c r="H48" s="89">
        <f>H45-Pasivet!H46</f>
        <v>-0.37999963760375977</v>
      </c>
      <c r="I48" s="89">
        <f>G45-Pasivet!G46</f>
        <v>-0.2800004482269287</v>
      </c>
    </row>
  </sheetData>
  <sheetProtection/>
  <mergeCells count="7">
    <mergeCell ref="B1:H1"/>
    <mergeCell ref="C45:E45"/>
    <mergeCell ref="B3:B4"/>
    <mergeCell ref="C3:E4"/>
    <mergeCell ref="F3:F4"/>
    <mergeCell ref="C5:E5"/>
    <mergeCell ref="C32:E32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O57"/>
  <sheetViews>
    <sheetView zoomScalePageLayoutView="0" workbookViewId="0" topLeftCell="A28">
      <selection activeCell="C7" sqref="C7:E7"/>
    </sheetView>
  </sheetViews>
  <sheetFormatPr defaultColWidth="9.140625" defaultRowHeight="12.75"/>
  <cols>
    <col min="1" max="1" width="2.421875" style="86" customWidth="1"/>
    <col min="2" max="2" width="3.7109375" style="88" customWidth="1"/>
    <col min="3" max="3" width="2.7109375" style="88" customWidth="1"/>
    <col min="4" max="4" width="4.00390625" style="88" customWidth="1"/>
    <col min="5" max="5" width="40.57421875" style="86" customWidth="1"/>
    <col min="6" max="6" width="8.28125" style="86" customWidth="1"/>
    <col min="7" max="7" width="16.00390625" style="89" customWidth="1"/>
    <col min="8" max="9" width="15.7109375" style="89" customWidth="1"/>
    <col min="10" max="10" width="1.421875" style="86" customWidth="1"/>
    <col min="11" max="11" width="11.7109375" style="86" customWidth="1"/>
    <col min="12" max="12" width="17.421875" style="86" bestFit="1" customWidth="1"/>
    <col min="13" max="16384" width="9.140625" style="86" customWidth="1"/>
  </cols>
  <sheetData>
    <row r="2" spans="2:9" s="58" customFormat="1" ht="6" customHeight="1">
      <c r="B2" s="55"/>
      <c r="C2" s="56"/>
      <c r="D2" s="56"/>
      <c r="E2" s="57"/>
      <c r="G2" s="102"/>
      <c r="H2" s="59"/>
      <c r="I2" s="59"/>
    </row>
    <row r="3" spans="2:9" s="90" customFormat="1" ht="18" customHeight="1">
      <c r="B3" s="443" t="s">
        <v>418</v>
      </c>
      <c r="C3" s="443"/>
      <c r="D3" s="443"/>
      <c r="E3" s="443"/>
      <c r="F3" s="443"/>
      <c r="G3" s="443"/>
      <c r="H3" s="443"/>
      <c r="I3" s="403"/>
    </row>
    <row r="4" spans="2:9" s="28" customFormat="1" ht="6.75" customHeight="1">
      <c r="B4" s="91"/>
      <c r="C4" s="91"/>
      <c r="D4" s="91"/>
      <c r="G4" s="92"/>
      <c r="H4" s="92"/>
      <c r="I4" s="92"/>
    </row>
    <row r="5" spans="2:8" s="90" customFormat="1" ht="15.75" customHeight="1">
      <c r="B5" s="455" t="s">
        <v>2</v>
      </c>
      <c r="C5" s="457" t="s">
        <v>48</v>
      </c>
      <c r="D5" s="458"/>
      <c r="E5" s="459"/>
      <c r="F5" s="455" t="s">
        <v>9</v>
      </c>
      <c r="G5" s="93" t="s">
        <v>136</v>
      </c>
      <c r="H5" s="93" t="s">
        <v>136</v>
      </c>
    </row>
    <row r="6" spans="2:8" s="90" customFormat="1" ht="15.75" customHeight="1">
      <c r="B6" s="456"/>
      <c r="C6" s="460"/>
      <c r="D6" s="461"/>
      <c r="E6" s="462"/>
      <c r="F6" s="456"/>
      <c r="G6" s="94" t="s">
        <v>137</v>
      </c>
      <c r="H6" s="95" t="s">
        <v>156</v>
      </c>
    </row>
    <row r="7" spans="2:8" s="67" customFormat="1" ht="24.75" customHeight="1">
      <c r="B7" s="81" t="s">
        <v>3</v>
      </c>
      <c r="C7" s="444" t="s">
        <v>138</v>
      </c>
      <c r="D7" s="445"/>
      <c r="E7" s="446"/>
      <c r="F7" s="71"/>
      <c r="G7" s="147">
        <f>G8+G9+G13+G25+G26</f>
        <v>1068708844.86</v>
      </c>
      <c r="H7" s="147">
        <f>H8+H9+H13+H25+H26</f>
        <v>1055853521.1059998</v>
      </c>
    </row>
    <row r="8" spans="2:8" s="67" customFormat="1" ht="15.75" customHeight="1">
      <c r="B8" s="68"/>
      <c r="C8" s="64">
        <v>1</v>
      </c>
      <c r="D8" s="69" t="s">
        <v>25</v>
      </c>
      <c r="E8" s="70"/>
      <c r="F8" s="71"/>
      <c r="G8" s="147">
        <v>0</v>
      </c>
      <c r="H8" s="147">
        <v>0</v>
      </c>
    </row>
    <row r="9" spans="2:8" s="67" customFormat="1" ht="15.75" customHeight="1">
      <c r="B9" s="68"/>
      <c r="C9" s="64">
        <v>2</v>
      </c>
      <c r="D9" s="69" t="s">
        <v>26</v>
      </c>
      <c r="E9" s="70"/>
      <c r="F9" s="71"/>
      <c r="G9" s="147">
        <f>SUM(G10:G12)</f>
        <v>0</v>
      </c>
      <c r="H9" s="147">
        <f>SUM(H10:H12)</f>
        <v>0</v>
      </c>
    </row>
    <row r="10" spans="2:8" s="76" customFormat="1" ht="15.75" customHeight="1">
      <c r="B10" s="68"/>
      <c r="C10" s="78"/>
      <c r="D10" s="72" t="s">
        <v>106</v>
      </c>
      <c r="E10" s="73" t="s">
        <v>113</v>
      </c>
      <c r="F10" s="74"/>
      <c r="G10" s="75"/>
      <c r="H10" s="75"/>
    </row>
    <row r="11" spans="2:8" s="76" customFormat="1" ht="15.75" customHeight="1">
      <c r="B11" s="68"/>
      <c r="C11" s="78"/>
      <c r="D11" s="72" t="s">
        <v>106</v>
      </c>
      <c r="E11" s="73" t="s">
        <v>236</v>
      </c>
      <c r="F11" s="74"/>
      <c r="G11" s="75"/>
      <c r="H11" s="75"/>
    </row>
    <row r="12" spans="2:8" s="76" customFormat="1" ht="15.75" customHeight="1">
      <c r="B12" s="77"/>
      <c r="C12" s="79"/>
      <c r="D12" s="80" t="s">
        <v>106</v>
      </c>
      <c r="E12" s="73" t="s">
        <v>243</v>
      </c>
      <c r="F12" s="74"/>
      <c r="G12" s="75"/>
      <c r="H12" s="75"/>
    </row>
    <row r="13" spans="2:15" s="67" customFormat="1" ht="15.75" customHeight="1">
      <c r="B13" s="77"/>
      <c r="C13" s="64">
        <v>3</v>
      </c>
      <c r="D13" s="69" t="s">
        <v>27</v>
      </c>
      <c r="E13" s="70"/>
      <c r="F13" s="71"/>
      <c r="G13" s="147">
        <f>SUM(G14:G24)</f>
        <v>966317514.86</v>
      </c>
      <c r="H13" s="147">
        <f>SUM(H14:H24)</f>
        <v>953462190.6959999</v>
      </c>
      <c r="M13" s="76"/>
      <c r="N13" s="76"/>
      <c r="O13" s="76"/>
    </row>
    <row r="14" spans="2:12" s="76" customFormat="1" ht="15.75" customHeight="1">
      <c r="B14" s="68"/>
      <c r="C14" s="78"/>
      <c r="D14" s="72" t="s">
        <v>106</v>
      </c>
      <c r="E14" s="73" t="s">
        <v>147</v>
      </c>
      <c r="F14" s="74"/>
      <c r="G14" s="204">
        <v>489132240.66</v>
      </c>
      <c r="H14" s="75">
        <f>576032940.29+916938+1344147.55</f>
        <v>578294025.8399999</v>
      </c>
      <c r="L14" s="531" t="e">
        <f>H14-#REF!</f>
        <v>#REF!</v>
      </c>
    </row>
    <row r="15" spans="2:12" s="76" customFormat="1" ht="15.75" customHeight="1">
      <c r="B15" s="77"/>
      <c r="C15" s="79"/>
      <c r="D15" s="80" t="s">
        <v>106</v>
      </c>
      <c r="E15" s="73" t="s">
        <v>148</v>
      </c>
      <c r="F15" s="74"/>
      <c r="G15" s="75">
        <v>9098324.5</v>
      </c>
      <c r="H15" s="75">
        <f>2376036+1634703</f>
        <v>4010739</v>
      </c>
      <c r="L15" s="532" t="e">
        <f>L14-503457770.82</f>
        <v>#REF!</v>
      </c>
    </row>
    <row r="16" spans="2:12" s="76" customFormat="1" ht="15.75" customHeight="1">
      <c r="B16" s="77"/>
      <c r="C16" s="79"/>
      <c r="D16" s="80" t="s">
        <v>106</v>
      </c>
      <c r="E16" s="73" t="s">
        <v>114</v>
      </c>
      <c r="F16" s="74"/>
      <c r="G16" s="75">
        <v>1484861</v>
      </c>
      <c r="H16" s="75">
        <v>544602</v>
      </c>
      <c r="L16" s="533"/>
    </row>
    <row r="17" spans="2:8" s="76" customFormat="1" ht="15.75" customHeight="1">
      <c r="B17" s="77"/>
      <c r="C17" s="79"/>
      <c r="D17" s="80" t="s">
        <v>106</v>
      </c>
      <c r="E17" s="73" t="s">
        <v>115</v>
      </c>
      <c r="F17" s="74"/>
      <c r="G17" s="75">
        <v>879448</v>
      </c>
      <c r="H17" s="75">
        <v>324443</v>
      </c>
    </row>
    <row r="18" spans="2:8" s="76" customFormat="1" ht="15.75" customHeight="1">
      <c r="B18" s="77"/>
      <c r="C18" s="79"/>
      <c r="D18" s="80" t="s">
        <v>106</v>
      </c>
      <c r="E18" s="73" t="s">
        <v>116</v>
      </c>
      <c r="F18" s="74"/>
      <c r="G18" s="75">
        <v>36517416</v>
      </c>
      <c r="H18" s="75">
        <f>'Rez.1'!G30-4025690</f>
        <v>36517415.576000005</v>
      </c>
    </row>
    <row r="19" spans="2:8" s="76" customFormat="1" ht="15.75" customHeight="1">
      <c r="B19" s="77"/>
      <c r="C19" s="79"/>
      <c r="D19" s="80" t="s">
        <v>106</v>
      </c>
      <c r="E19" s="73" t="s">
        <v>117</v>
      </c>
      <c r="F19" s="74"/>
      <c r="G19" s="75">
        <f>65049-11380.47</f>
        <v>53668.53</v>
      </c>
      <c r="H19" s="75">
        <f>21700938.39-21245254.39-390635</f>
        <v>65049</v>
      </c>
    </row>
    <row r="20" spans="2:8" s="76" customFormat="1" ht="15.75" customHeight="1">
      <c r="B20" s="77"/>
      <c r="C20" s="79"/>
      <c r="D20" s="80" t="s">
        <v>106</v>
      </c>
      <c r="E20" s="73" t="s">
        <v>118</v>
      </c>
      <c r="F20" s="74"/>
      <c r="G20" s="75">
        <v>0.4</v>
      </c>
      <c r="H20" s="75"/>
    </row>
    <row r="21" spans="2:8" s="76" customFormat="1" ht="15.75" customHeight="1">
      <c r="B21" s="77"/>
      <c r="C21" s="79"/>
      <c r="D21" s="80" t="s">
        <v>106</v>
      </c>
      <c r="E21" s="73" t="s">
        <v>112</v>
      </c>
      <c r="F21" s="74"/>
      <c r="G21" s="75">
        <v>9537067.98</v>
      </c>
      <c r="H21" s="75"/>
    </row>
    <row r="22" spans="2:8" s="76" customFormat="1" ht="15.75" customHeight="1">
      <c r="B22" s="77"/>
      <c r="C22" s="79"/>
      <c r="D22" s="80" t="s">
        <v>106</v>
      </c>
      <c r="E22" s="73" t="s">
        <v>121</v>
      </c>
      <c r="F22" s="74"/>
      <c r="G22" s="75"/>
      <c r="H22" s="75"/>
    </row>
    <row r="23" spans="2:8" s="76" customFormat="1" ht="16.5" customHeight="1">
      <c r="B23" s="77"/>
      <c r="C23" s="79"/>
      <c r="D23" s="80" t="s">
        <v>106</v>
      </c>
      <c r="E23" s="240" t="s">
        <v>120</v>
      </c>
      <c r="F23" s="74"/>
      <c r="G23" s="75">
        <f>3175532.91+2165738.85-1111440+1395900+1026217</f>
        <v>6651948.76</v>
      </c>
      <c r="H23" s="75">
        <f>2361810+826217</f>
        <v>3188027</v>
      </c>
    </row>
    <row r="24" spans="2:8" s="76" customFormat="1" ht="15.75" customHeight="1">
      <c r="B24" s="77"/>
      <c r="C24" s="79"/>
      <c r="D24" s="80" t="s">
        <v>106</v>
      </c>
      <c r="E24" s="73" t="s">
        <v>235</v>
      </c>
      <c r="F24" s="74"/>
      <c r="G24" s="75">
        <v>412962539.03</v>
      </c>
      <c r="H24" s="75">
        <f>328433747.28+2084142</f>
        <v>330517889.28</v>
      </c>
    </row>
    <row r="25" spans="2:8" s="67" customFormat="1" ht="15.75" customHeight="1">
      <c r="B25" s="77"/>
      <c r="C25" s="64">
        <v>4</v>
      </c>
      <c r="D25" s="69" t="s">
        <v>28</v>
      </c>
      <c r="E25" s="70"/>
      <c r="F25" s="71"/>
      <c r="G25" s="147">
        <v>0</v>
      </c>
      <c r="H25" s="147">
        <v>0</v>
      </c>
    </row>
    <row r="26" spans="2:8" s="67" customFormat="1" ht="15.75" customHeight="1">
      <c r="B26" s="68"/>
      <c r="C26" s="64">
        <v>5</v>
      </c>
      <c r="D26" s="69" t="s">
        <v>150</v>
      </c>
      <c r="E26" s="70"/>
      <c r="F26" s="71"/>
      <c r="G26" s="147">
        <v>102391330</v>
      </c>
      <c r="H26" s="147">
        <v>102391330.41</v>
      </c>
    </row>
    <row r="27" spans="2:8" s="67" customFormat="1" ht="24.75" customHeight="1">
      <c r="B27" s="81" t="s">
        <v>4</v>
      </c>
      <c r="C27" s="444" t="s">
        <v>49</v>
      </c>
      <c r="D27" s="445"/>
      <c r="E27" s="446"/>
      <c r="F27" s="71"/>
      <c r="G27" s="147">
        <f>G28+G31+G32+G33</f>
        <v>81846830</v>
      </c>
      <c r="H27" s="147">
        <f>H28+H31+H32+H33</f>
        <v>83521910.43</v>
      </c>
    </row>
    <row r="28" spans="2:8" s="67" customFormat="1" ht="15.75" customHeight="1">
      <c r="B28" s="68"/>
      <c r="C28" s="64">
        <v>1</v>
      </c>
      <c r="D28" s="69" t="s">
        <v>33</v>
      </c>
      <c r="E28" s="82"/>
      <c r="F28" s="71"/>
      <c r="G28" s="147">
        <f>SUM(G29:G30)</f>
        <v>81846830</v>
      </c>
      <c r="H28" s="147">
        <f>SUM(H29:H30)</f>
        <v>83521910.43</v>
      </c>
    </row>
    <row r="29" spans="2:8" s="76" customFormat="1" ht="15.75" customHeight="1">
      <c r="B29" s="68"/>
      <c r="C29" s="78"/>
      <c r="D29" s="72" t="s">
        <v>106</v>
      </c>
      <c r="E29" s="73" t="s">
        <v>34</v>
      </c>
      <c r="F29" s="74"/>
      <c r="G29" s="75">
        <v>81846830</v>
      </c>
      <c r="H29" s="75">
        <v>83521910.43</v>
      </c>
    </row>
    <row r="30" spans="2:8" s="76" customFormat="1" ht="15.75" customHeight="1">
      <c r="B30" s="77"/>
      <c r="C30" s="79"/>
      <c r="D30" s="80" t="s">
        <v>106</v>
      </c>
      <c r="E30" s="73" t="s">
        <v>31</v>
      </c>
      <c r="F30" s="74"/>
      <c r="G30" s="75"/>
      <c r="H30" s="75"/>
    </row>
    <row r="31" spans="2:8" s="67" customFormat="1" ht="15.75" customHeight="1">
      <c r="B31" s="77"/>
      <c r="C31" s="64">
        <v>2</v>
      </c>
      <c r="D31" s="69" t="s">
        <v>35</v>
      </c>
      <c r="E31" s="70"/>
      <c r="F31" s="71"/>
      <c r="G31" s="147">
        <v>0</v>
      </c>
      <c r="H31" s="147">
        <v>0</v>
      </c>
    </row>
    <row r="32" spans="2:8" s="67" customFormat="1" ht="15.75" customHeight="1">
      <c r="B32" s="68"/>
      <c r="C32" s="64">
        <v>3</v>
      </c>
      <c r="D32" s="69" t="s">
        <v>28</v>
      </c>
      <c r="E32" s="70"/>
      <c r="F32" s="71"/>
      <c r="G32" s="147">
        <v>0</v>
      </c>
      <c r="H32" s="147">
        <v>0</v>
      </c>
    </row>
    <row r="33" spans="2:8" s="67" customFormat="1" ht="15.75" customHeight="1">
      <c r="B33" s="68"/>
      <c r="C33" s="64">
        <v>4</v>
      </c>
      <c r="D33" s="69" t="s">
        <v>36</v>
      </c>
      <c r="E33" s="70"/>
      <c r="F33" s="71"/>
      <c r="G33" s="147">
        <v>0</v>
      </c>
      <c r="H33" s="147">
        <v>0</v>
      </c>
    </row>
    <row r="34" spans="2:8" s="67" customFormat="1" ht="24.75" customHeight="1">
      <c r="B34" s="68"/>
      <c r="C34" s="444" t="s">
        <v>51</v>
      </c>
      <c r="D34" s="445"/>
      <c r="E34" s="446"/>
      <c r="F34" s="71"/>
      <c r="G34" s="147">
        <f>G7+G27</f>
        <v>1150555674.8600001</v>
      </c>
      <c r="H34" s="147">
        <f>H7+H27</f>
        <v>1139375431.5359998</v>
      </c>
    </row>
    <row r="35" spans="2:8" s="67" customFormat="1" ht="24.75" customHeight="1">
      <c r="B35" s="81" t="s">
        <v>37</v>
      </c>
      <c r="C35" s="444" t="s">
        <v>38</v>
      </c>
      <c r="D35" s="445"/>
      <c r="E35" s="446"/>
      <c r="F35" s="71"/>
      <c r="G35" s="147">
        <f>SUM(G36:G45)</f>
        <v>501569778.75</v>
      </c>
      <c r="H35" s="147">
        <f>SUM(H36:H45)</f>
        <v>512889831.11399996</v>
      </c>
    </row>
    <row r="36" spans="2:8" s="67" customFormat="1" ht="15.75" customHeight="1">
      <c r="B36" s="68"/>
      <c r="C36" s="64">
        <v>1</v>
      </c>
      <c r="D36" s="69" t="s">
        <v>39</v>
      </c>
      <c r="E36" s="70"/>
      <c r="F36" s="71"/>
      <c r="G36" s="66"/>
      <c r="H36" s="66"/>
    </row>
    <row r="37" spans="2:8" s="67" customFormat="1" ht="15.75" customHeight="1">
      <c r="B37" s="68"/>
      <c r="C37" s="96">
        <v>2</v>
      </c>
      <c r="D37" s="69" t="s">
        <v>40</v>
      </c>
      <c r="E37" s="70"/>
      <c r="F37" s="71"/>
      <c r="G37" s="66"/>
      <c r="H37" s="66"/>
    </row>
    <row r="38" spans="2:8" s="67" customFormat="1" ht="15.75" customHeight="1">
      <c r="B38" s="68"/>
      <c r="C38" s="64">
        <v>3</v>
      </c>
      <c r="D38" s="69" t="s">
        <v>41</v>
      </c>
      <c r="E38" s="70"/>
      <c r="F38" s="71"/>
      <c r="G38" s="66">
        <v>200100000</v>
      </c>
      <c r="H38" s="66">
        <v>100000</v>
      </c>
    </row>
    <row r="39" spans="2:8" s="67" customFormat="1" ht="15.75" customHeight="1">
      <c r="B39" s="68"/>
      <c r="C39" s="96">
        <v>4</v>
      </c>
      <c r="D39" s="69" t="s">
        <v>42</v>
      </c>
      <c r="E39" s="70"/>
      <c r="F39" s="71"/>
      <c r="G39" s="66">
        <v>0.4</v>
      </c>
      <c r="H39" s="66"/>
    </row>
    <row r="40" spans="2:8" s="67" customFormat="1" ht="15.75" customHeight="1">
      <c r="B40" s="68"/>
      <c r="C40" s="64">
        <v>5</v>
      </c>
      <c r="D40" s="69" t="s">
        <v>122</v>
      </c>
      <c r="E40" s="70"/>
      <c r="F40" s="71"/>
      <c r="G40" s="66"/>
      <c r="H40" s="66"/>
    </row>
    <row r="41" spans="2:8" s="67" customFormat="1" ht="15.75" customHeight="1">
      <c r="B41" s="68"/>
      <c r="C41" s="96">
        <v>6</v>
      </c>
      <c r="D41" s="69" t="s">
        <v>43</v>
      </c>
      <c r="E41" s="70"/>
      <c r="F41" s="71"/>
      <c r="G41" s="66"/>
      <c r="H41" s="66"/>
    </row>
    <row r="42" spans="2:8" s="67" customFormat="1" ht="15.75" customHeight="1">
      <c r="B42" s="68"/>
      <c r="C42" s="64">
        <v>7</v>
      </c>
      <c r="D42" s="69" t="s">
        <v>44</v>
      </c>
      <c r="E42" s="70"/>
      <c r="F42" s="71"/>
      <c r="G42" s="66">
        <v>20010000</v>
      </c>
      <c r="H42" s="66">
        <v>10000</v>
      </c>
    </row>
    <row r="43" spans="2:8" s="67" customFormat="1" ht="15.75" customHeight="1">
      <c r="B43" s="68"/>
      <c r="C43" s="96">
        <v>8</v>
      </c>
      <c r="D43" s="69" t="s">
        <v>45</v>
      </c>
      <c r="E43" s="70"/>
      <c r="F43" s="71"/>
      <c r="G43" s="66">
        <v>292779831</v>
      </c>
      <c r="H43" s="66">
        <f>4512224+148698286</f>
        <v>153210510</v>
      </c>
    </row>
    <row r="44" spans="2:8" s="67" customFormat="1" ht="15.75" customHeight="1">
      <c r="B44" s="68"/>
      <c r="C44" s="64">
        <v>9</v>
      </c>
      <c r="D44" s="69" t="s">
        <v>46</v>
      </c>
      <c r="E44" s="70"/>
      <c r="F44" s="71"/>
      <c r="G44" s="66"/>
      <c r="H44" s="66"/>
    </row>
    <row r="45" spans="2:8" s="67" customFormat="1" ht="15.75" customHeight="1">
      <c r="B45" s="68"/>
      <c r="C45" s="96">
        <v>10</v>
      </c>
      <c r="D45" s="69" t="s">
        <v>47</v>
      </c>
      <c r="E45" s="70"/>
      <c r="F45" s="71"/>
      <c r="G45" s="66">
        <f>'Rez.1'!F31</f>
        <v>-11320052.649999999</v>
      </c>
      <c r="H45" s="66">
        <f>'Rez.1'!G31</f>
        <v>359569321.11399996</v>
      </c>
    </row>
    <row r="46" spans="2:11" s="67" customFormat="1" ht="24.75" customHeight="1">
      <c r="B46" s="68"/>
      <c r="C46" s="444" t="s">
        <v>50</v>
      </c>
      <c r="D46" s="445"/>
      <c r="E46" s="446"/>
      <c r="F46" s="71"/>
      <c r="G46" s="147">
        <f>G34+G35</f>
        <v>1652125453.6100001</v>
      </c>
      <c r="H46" s="147">
        <f>H34+H35</f>
        <v>1652265262.6499996</v>
      </c>
      <c r="K46" s="244">
        <f>G43+G45</f>
        <v>281459778.35</v>
      </c>
    </row>
    <row r="47" spans="2:9" s="67" customFormat="1" ht="15.75" customHeight="1">
      <c r="B47" s="83"/>
      <c r="C47" s="83"/>
      <c r="D47" s="97"/>
      <c r="E47" s="84"/>
      <c r="F47" s="84"/>
      <c r="G47" s="85">
        <f>G46-'Aktivet '!G45</f>
        <v>0.2800004482269287</v>
      </c>
      <c r="H47" s="85"/>
      <c r="I47" s="85"/>
    </row>
    <row r="48" spans="2:9" s="67" customFormat="1" ht="15.75" customHeight="1">
      <c r="B48" s="83"/>
      <c r="C48" s="83"/>
      <c r="D48" s="97"/>
      <c r="E48" s="84"/>
      <c r="F48" s="84"/>
      <c r="G48" s="85"/>
      <c r="H48" s="85"/>
      <c r="I48" s="85"/>
    </row>
    <row r="49" spans="2:9" s="67" customFormat="1" ht="15.75" customHeight="1">
      <c r="B49" s="83"/>
      <c r="C49" s="83"/>
      <c r="D49" s="97"/>
      <c r="E49" s="84"/>
      <c r="F49" s="84"/>
      <c r="G49" s="85"/>
      <c r="H49" s="85"/>
      <c r="I49" s="85"/>
    </row>
    <row r="50" spans="2:9" s="67" customFormat="1" ht="15.75" customHeight="1">
      <c r="B50" s="83"/>
      <c r="C50" s="83"/>
      <c r="D50" s="97"/>
      <c r="E50" s="84"/>
      <c r="F50" s="84"/>
      <c r="G50" s="85"/>
      <c r="H50" s="85"/>
      <c r="I50" s="85"/>
    </row>
    <row r="51" spans="2:9" s="67" customFormat="1" ht="15.75" customHeight="1">
      <c r="B51" s="83"/>
      <c r="C51" s="83"/>
      <c r="D51" s="97"/>
      <c r="E51" s="84"/>
      <c r="F51" s="84"/>
      <c r="G51" s="85"/>
      <c r="H51" s="85"/>
      <c r="I51" s="85"/>
    </row>
    <row r="52" spans="2:9" s="67" customFormat="1" ht="15.75" customHeight="1">
      <c r="B52" s="83"/>
      <c r="C52" s="83"/>
      <c r="D52" s="97"/>
      <c r="E52" s="84"/>
      <c r="F52" s="84"/>
      <c r="G52" s="85"/>
      <c r="H52" s="85"/>
      <c r="I52" s="85"/>
    </row>
    <row r="53" spans="2:9" s="67" customFormat="1" ht="15.75" customHeight="1">
      <c r="B53" s="83"/>
      <c r="C53" s="83"/>
      <c r="D53" s="97"/>
      <c r="E53" s="84"/>
      <c r="F53" s="84"/>
      <c r="G53" s="85"/>
      <c r="H53" s="85"/>
      <c r="I53" s="85"/>
    </row>
    <row r="54" spans="2:9" s="67" customFormat="1" ht="15.75" customHeight="1">
      <c r="B54" s="83"/>
      <c r="C54" s="83"/>
      <c r="D54" s="97"/>
      <c r="E54" s="84"/>
      <c r="F54" s="84"/>
      <c r="G54" s="85"/>
      <c r="H54" s="85"/>
      <c r="I54" s="85"/>
    </row>
    <row r="55" spans="2:9" s="67" customFormat="1" ht="15.75" customHeight="1">
      <c r="B55" s="83"/>
      <c r="C55" s="83"/>
      <c r="D55" s="97"/>
      <c r="E55" s="84"/>
      <c r="F55" s="84"/>
      <c r="G55" s="85"/>
      <c r="H55" s="85"/>
      <c r="I55" s="85"/>
    </row>
    <row r="56" spans="2:9" s="67" customFormat="1" ht="15.75" customHeight="1">
      <c r="B56" s="83"/>
      <c r="C56" s="83"/>
      <c r="D56" s="83"/>
      <c r="E56" s="83"/>
      <c r="F56" s="84"/>
      <c r="G56" s="85"/>
      <c r="H56" s="85"/>
      <c r="I56" s="85"/>
    </row>
    <row r="57" spans="2:9" ht="12.75">
      <c r="B57" s="98"/>
      <c r="C57" s="98"/>
      <c r="D57" s="99"/>
      <c r="E57" s="100"/>
      <c r="F57" s="100"/>
      <c r="G57" s="101"/>
      <c r="H57" s="101"/>
      <c r="I57" s="101"/>
    </row>
  </sheetData>
  <sheetProtection/>
  <mergeCells count="9">
    <mergeCell ref="F5:F6"/>
    <mergeCell ref="B3:H3"/>
    <mergeCell ref="C35:E35"/>
    <mergeCell ref="C46:E46"/>
    <mergeCell ref="B5:B6"/>
    <mergeCell ref="C5:E6"/>
    <mergeCell ref="C27:E27"/>
    <mergeCell ref="C34:E34"/>
    <mergeCell ref="C7:E7"/>
  </mergeCells>
  <printOptions horizontalCentered="1" verticalCentered="1"/>
  <pageMargins left="0" right="0" top="0" bottom="0" header="0.27" footer="0.26"/>
  <pageSetup horizontalDpi="300" verticalDpi="300" orientation="portrait" r:id="rId1"/>
  <ignoredErrors>
    <ignoredError sqref="H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K43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4.421875" style="28" customWidth="1"/>
    <col min="2" max="2" width="3.7109375" style="91" customWidth="1"/>
    <col min="3" max="3" width="5.28125" style="91" customWidth="1"/>
    <col min="4" max="4" width="2.7109375" style="91" customWidth="1"/>
    <col min="5" max="5" width="51.7109375" style="28" customWidth="1"/>
    <col min="6" max="6" width="20.421875" style="28" customWidth="1"/>
    <col min="7" max="7" width="14.8515625" style="92" customWidth="1"/>
    <col min="8" max="8" width="14.00390625" style="92" customWidth="1"/>
    <col min="9" max="9" width="1.421875" style="28" customWidth="1"/>
    <col min="10" max="10" width="9.140625" style="28" customWidth="1"/>
    <col min="11" max="11" width="18.00390625" style="105" customWidth="1"/>
    <col min="12" max="16384" width="9.140625" style="28" customWidth="1"/>
  </cols>
  <sheetData>
    <row r="2" spans="2:11" s="90" customFormat="1" ht="7.5" customHeight="1">
      <c r="B2" s="55"/>
      <c r="C2" s="55"/>
      <c r="D2" s="56"/>
      <c r="E2" s="57"/>
      <c r="F2" s="57"/>
      <c r="G2" s="59"/>
      <c r="H2" s="102"/>
      <c r="I2" s="58"/>
      <c r="J2" s="58"/>
      <c r="K2" s="103"/>
    </row>
    <row r="3" spans="2:11" s="90" customFormat="1" ht="26.25" customHeight="1">
      <c r="B3" s="474" t="s">
        <v>419</v>
      </c>
      <c r="C3" s="474"/>
      <c r="D3" s="474"/>
      <c r="E3" s="474"/>
      <c r="F3" s="474"/>
      <c r="G3" s="474"/>
      <c r="H3" s="404"/>
      <c r="I3" s="104"/>
      <c r="J3" s="104"/>
      <c r="K3" s="103"/>
    </row>
    <row r="4" spans="2:11" s="90" customFormat="1" ht="18.75" customHeight="1">
      <c r="B4" s="475" t="s">
        <v>134</v>
      </c>
      <c r="C4" s="475"/>
      <c r="D4" s="475"/>
      <c r="E4" s="475"/>
      <c r="F4" s="475"/>
      <c r="G4" s="475"/>
      <c r="H4" s="405"/>
      <c r="I4" s="60"/>
      <c r="J4" s="60"/>
      <c r="K4" s="103"/>
    </row>
    <row r="5" ht="7.5" customHeight="1"/>
    <row r="6" spans="2:11" s="90" customFormat="1" ht="15.75" customHeight="1">
      <c r="B6" s="482" t="s">
        <v>2</v>
      </c>
      <c r="C6" s="476" t="s">
        <v>135</v>
      </c>
      <c r="D6" s="477"/>
      <c r="E6" s="478"/>
      <c r="F6" s="106" t="s">
        <v>136</v>
      </c>
      <c r="G6" s="106" t="s">
        <v>136</v>
      </c>
      <c r="I6" s="67"/>
      <c r="J6" s="67"/>
      <c r="K6" s="103"/>
    </row>
    <row r="7" spans="2:11" s="90" customFormat="1" ht="15.75" customHeight="1">
      <c r="B7" s="483"/>
      <c r="C7" s="479"/>
      <c r="D7" s="480"/>
      <c r="E7" s="481"/>
      <c r="F7" s="107" t="s">
        <v>137</v>
      </c>
      <c r="G7" s="108" t="s">
        <v>156</v>
      </c>
      <c r="I7" s="67"/>
      <c r="J7" s="67"/>
      <c r="K7" s="103"/>
    </row>
    <row r="8" spans="2:11" s="90" customFormat="1" ht="24.75" customHeight="1">
      <c r="B8" s="109">
        <v>1</v>
      </c>
      <c r="C8" s="463" t="s">
        <v>53</v>
      </c>
      <c r="D8" s="464"/>
      <c r="E8" s="465"/>
      <c r="F8" s="198">
        <v>0</v>
      </c>
      <c r="G8" s="216">
        <f>544109380.61+7785150</f>
        <v>551894530.61</v>
      </c>
      <c r="K8" s="103"/>
    </row>
    <row r="9" spans="2:11" s="90" customFormat="1" ht="24.75" customHeight="1">
      <c r="B9" s="109">
        <v>2</v>
      </c>
      <c r="C9" s="463" t="s">
        <v>54</v>
      </c>
      <c r="D9" s="464"/>
      <c r="E9" s="465"/>
      <c r="F9" s="198">
        <v>0</v>
      </c>
      <c r="G9" s="198">
        <v>1250370</v>
      </c>
      <c r="K9" s="103"/>
    </row>
    <row r="10" spans="2:11" s="90" customFormat="1" ht="24.75" customHeight="1">
      <c r="B10" s="87">
        <v>3</v>
      </c>
      <c r="C10" s="463" t="s">
        <v>151</v>
      </c>
      <c r="D10" s="464"/>
      <c r="E10" s="465"/>
      <c r="F10" s="199">
        <v>0</v>
      </c>
      <c r="G10" s="199"/>
      <c r="K10" s="103"/>
    </row>
    <row r="11" spans="2:11" s="90" customFormat="1" ht="24.75" customHeight="1">
      <c r="B11" s="87">
        <v>4</v>
      </c>
      <c r="C11" s="463" t="s">
        <v>123</v>
      </c>
      <c r="D11" s="464"/>
      <c r="E11" s="465"/>
      <c r="F11" s="199">
        <v>0</v>
      </c>
      <c r="G11" s="199">
        <v>21573025.05</v>
      </c>
      <c r="K11" s="103"/>
    </row>
    <row r="12" spans="2:11" s="90" customFormat="1" ht="24.75" customHeight="1">
      <c r="B12" s="87">
        <v>5</v>
      </c>
      <c r="C12" s="463" t="s">
        <v>124</v>
      </c>
      <c r="D12" s="464"/>
      <c r="E12" s="465"/>
      <c r="F12" s="200">
        <f>SUM(F13:F14)</f>
        <v>6582849.5</v>
      </c>
      <c r="G12" s="200">
        <f>SUM(G13:G14)</f>
        <v>7133667</v>
      </c>
      <c r="K12" s="103"/>
    </row>
    <row r="13" spans="2:11" s="90" customFormat="1" ht="24.75" customHeight="1">
      <c r="B13" s="87"/>
      <c r="C13" s="110"/>
      <c r="D13" s="466" t="s">
        <v>125</v>
      </c>
      <c r="E13" s="467"/>
      <c r="F13" s="201">
        <v>6020050</v>
      </c>
      <c r="G13" s="201">
        <v>6503720</v>
      </c>
      <c r="I13" s="76"/>
      <c r="J13" s="76"/>
      <c r="K13" s="103"/>
    </row>
    <row r="14" spans="2:11" s="90" customFormat="1" ht="24.75" customHeight="1">
      <c r="B14" s="87"/>
      <c r="C14" s="110"/>
      <c r="D14" s="466" t="s">
        <v>126</v>
      </c>
      <c r="E14" s="467"/>
      <c r="F14" s="201">
        <v>562799.5</v>
      </c>
      <c r="G14" s="201">
        <v>629947</v>
      </c>
      <c r="I14" s="76"/>
      <c r="J14" s="76"/>
      <c r="K14" s="103"/>
    </row>
    <row r="15" spans="2:11" s="90" customFormat="1" ht="24.75" customHeight="1">
      <c r="B15" s="109">
        <v>6</v>
      </c>
      <c r="C15" s="463" t="s">
        <v>127</v>
      </c>
      <c r="D15" s="464"/>
      <c r="E15" s="465"/>
      <c r="F15" s="198">
        <v>0</v>
      </c>
      <c r="G15" s="230">
        <f>243728+162447</f>
        <v>406175</v>
      </c>
      <c r="K15" s="103"/>
    </row>
    <row r="16" spans="2:11" s="90" customFormat="1" ht="23.25" customHeight="1">
      <c r="B16" s="109">
        <v>7</v>
      </c>
      <c r="C16" s="468" t="s">
        <v>237</v>
      </c>
      <c r="D16" s="469"/>
      <c r="E16" s="470"/>
      <c r="F16" s="198">
        <f>56902.33+7691.62+159147.68+20596.5</f>
        <v>244338.13</v>
      </c>
      <c r="G16" s="198">
        <f>92388.45+29222916.63+47681831.25+7626399.99+150689.62+62010.29+740000+5318636.14+32100147</f>
        <v>122995019.37</v>
      </c>
      <c r="K16" s="103"/>
    </row>
    <row r="17" spans="2:11" s="90" customFormat="1" ht="21" customHeight="1">
      <c r="B17" s="109">
        <v>8</v>
      </c>
      <c r="C17" s="444" t="s">
        <v>128</v>
      </c>
      <c r="D17" s="445"/>
      <c r="E17" s="446"/>
      <c r="F17" s="202">
        <f>F11+F12+F15+F16</f>
        <v>6827187.63</v>
      </c>
      <c r="G17" s="202">
        <f>G11+G12+G15+G16</f>
        <v>152107886.42000002</v>
      </c>
      <c r="I17" s="67"/>
      <c r="J17" s="67"/>
      <c r="K17" s="103"/>
    </row>
    <row r="18" spans="2:11" s="90" customFormat="1" ht="21" customHeight="1">
      <c r="B18" s="109">
        <v>9</v>
      </c>
      <c r="C18" s="471" t="s">
        <v>129</v>
      </c>
      <c r="D18" s="472"/>
      <c r="E18" s="473"/>
      <c r="F18" s="202">
        <f>F8+F9+F10-F17</f>
        <v>-6827187.63</v>
      </c>
      <c r="G18" s="202">
        <f>G8+G9+G10-G17</f>
        <v>401037014.19</v>
      </c>
      <c r="I18" s="67"/>
      <c r="J18" s="67"/>
      <c r="K18" s="103"/>
    </row>
    <row r="19" spans="2:11" s="90" customFormat="1" ht="24.75" customHeight="1">
      <c r="B19" s="109">
        <v>10</v>
      </c>
      <c r="C19" s="463" t="s">
        <v>55</v>
      </c>
      <c r="D19" s="464"/>
      <c r="E19" s="465"/>
      <c r="F19" s="198">
        <v>0</v>
      </c>
      <c r="G19" s="198">
        <v>0</v>
      </c>
      <c r="K19" s="103"/>
    </row>
    <row r="20" spans="2:11" s="90" customFormat="1" ht="24.75" customHeight="1">
      <c r="B20" s="109">
        <v>11</v>
      </c>
      <c r="C20" s="463" t="s">
        <v>130</v>
      </c>
      <c r="D20" s="464"/>
      <c r="E20" s="465"/>
      <c r="F20" s="198">
        <v>0</v>
      </c>
      <c r="G20" s="198">
        <v>0</v>
      </c>
      <c r="K20" s="103"/>
    </row>
    <row r="21" spans="2:11" s="90" customFormat="1" ht="24.75" customHeight="1">
      <c r="B21" s="109">
        <v>12</v>
      </c>
      <c r="C21" s="463" t="s">
        <v>56</v>
      </c>
      <c r="D21" s="464"/>
      <c r="E21" s="465"/>
      <c r="F21" s="198">
        <f>SUM(F22:F25)</f>
        <v>-4492865.02</v>
      </c>
      <c r="G21" s="198">
        <f>SUM(G22:G25)</f>
        <v>-924587.5</v>
      </c>
      <c r="K21" s="103"/>
    </row>
    <row r="22" spans="2:11" s="90" customFormat="1" ht="18.75" customHeight="1">
      <c r="B22" s="109"/>
      <c r="C22" s="111">
        <v>121</v>
      </c>
      <c r="D22" s="466" t="s">
        <v>57</v>
      </c>
      <c r="E22" s="467"/>
      <c r="F22" s="203"/>
      <c r="G22" s="203"/>
      <c r="I22" s="76"/>
      <c r="J22" s="76"/>
      <c r="K22" s="103"/>
    </row>
    <row r="23" spans="2:11" s="90" customFormat="1" ht="18.75" customHeight="1">
      <c r="B23" s="109"/>
      <c r="C23" s="110">
        <v>122</v>
      </c>
      <c r="D23" s="466" t="s">
        <v>131</v>
      </c>
      <c r="E23" s="467"/>
      <c r="F23" s="203">
        <f>0.85-1571807.13</f>
        <v>-1571806.2799999998</v>
      </c>
      <c r="G23" s="203">
        <f>-2925374.52+83776.23</f>
        <v>-2841598.29</v>
      </c>
      <c r="I23" s="76"/>
      <c r="J23" s="76"/>
      <c r="K23" s="103"/>
    </row>
    <row r="24" spans="2:11" s="90" customFormat="1" ht="18.75" customHeight="1">
      <c r="B24" s="109"/>
      <c r="C24" s="110">
        <v>123</v>
      </c>
      <c r="D24" s="466" t="s">
        <v>58</v>
      </c>
      <c r="E24" s="467"/>
      <c r="F24" s="203">
        <f>209845.23-3139937.97+9034</f>
        <v>-2921058.74</v>
      </c>
      <c r="G24" s="203">
        <f>6511189.75-4594178.96</f>
        <v>1917010.79</v>
      </c>
      <c r="I24" s="76"/>
      <c r="J24" s="76"/>
      <c r="K24" s="103"/>
    </row>
    <row r="25" spans="2:11" s="90" customFormat="1" ht="18.75" customHeight="1">
      <c r="B25" s="109"/>
      <c r="C25" s="110">
        <v>124</v>
      </c>
      <c r="D25" s="466" t="s">
        <v>59</v>
      </c>
      <c r="E25" s="467"/>
      <c r="F25" s="203"/>
      <c r="G25" s="203"/>
      <c r="I25" s="76"/>
      <c r="J25" s="76"/>
      <c r="K25" s="103"/>
    </row>
    <row r="26" spans="2:11" s="90" customFormat="1" ht="24" customHeight="1">
      <c r="B26" s="109">
        <v>13</v>
      </c>
      <c r="C26" s="471" t="s">
        <v>60</v>
      </c>
      <c r="D26" s="472"/>
      <c r="E26" s="473"/>
      <c r="F26" s="202">
        <f>F19+F20+F21</f>
        <v>-4492865.02</v>
      </c>
      <c r="G26" s="202">
        <f>G19+G20+G21</f>
        <v>-924587.5</v>
      </c>
      <c r="I26" s="67"/>
      <c r="J26" s="67"/>
      <c r="K26" s="103"/>
    </row>
    <row r="27" spans="2:11" s="90" customFormat="1" ht="24" customHeight="1">
      <c r="B27" s="109">
        <v>14</v>
      </c>
      <c r="C27" s="471" t="s">
        <v>133</v>
      </c>
      <c r="D27" s="472"/>
      <c r="E27" s="473"/>
      <c r="F27" s="202">
        <f>F18+F26</f>
        <v>-11320052.649999999</v>
      </c>
      <c r="G27" s="202">
        <f>G18+G26</f>
        <v>400112426.69</v>
      </c>
      <c r="I27" s="67"/>
      <c r="J27" s="67"/>
      <c r="K27" s="103"/>
    </row>
    <row r="28" spans="2:11" s="90" customFormat="1" ht="24" customHeight="1">
      <c r="B28" s="109">
        <v>15</v>
      </c>
      <c r="C28" s="227" t="s">
        <v>228</v>
      </c>
      <c r="D28" s="228"/>
      <c r="E28" s="229"/>
      <c r="F28" s="202">
        <f>159147.68+20596.5+6020050</f>
        <v>6199794.18</v>
      </c>
      <c r="G28" s="202">
        <v>5318629.07</v>
      </c>
      <c r="I28" s="67"/>
      <c r="J28" s="67"/>
      <c r="K28" s="103"/>
    </row>
    <row r="29" spans="2:11" s="90" customFormat="1" ht="24" customHeight="1">
      <c r="B29" s="109">
        <v>16</v>
      </c>
      <c r="C29" s="227" t="s">
        <v>94</v>
      </c>
      <c r="D29" s="228"/>
      <c r="E29" s="229"/>
      <c r="F29" s="202">
        <f>F27+F28</f>
        <v>-5120258.469999999</v>
      </c>
      <c r="G29" s="202">
        <f>G27+G28</f>
        <v>405431055.76</v>
      </c>
      <c r="I29" s="67"/>
      <c r="J29" s="67"/>
      <c r="K29" s="103"/>
    </row>
    <row r="30" spans="2:11" s="90" customFormat="1" ht="24" customHeight="1">
      <c r="B30" s="109">
        <v>17</v>
      </c>
      <c r="C30" s="463" t="s">
        <v>61</v>
      </c>
      <c r="D30" s="464"/>
      <c r="E30" s="465"/>
      <c r="F30" s="198">
        <v>0</v>
      </c>
      <c r="G30" s="198">
        <f>G29*0.1</f>
        <v>40543105.576000005</v>
      </c>
      <c r="K30" s="103"/>
    </row>
    <row r="31" spans="2:11" s="90" customFormat="1" ht="24" customHeight="1">
      <c r="B31" s="109">
        <v>18</v>
      </c>
      <c r="C31" s="471" t="s">
        <v>244</v>
      </c>
      <c r="D31" s="472"/>
      <c r="E31" s="473"/>
      <c r="F31" s="202">
        <f>F27-F30</f>
        <v>-11320052.649999999</v>
      </c>
      <c r="G31" s="202">
        <f>G27-G30</f>
        <v>359569321.11399996</v>
      </c>
      <c r="I31" s="67"/>
      <c r="J31" s="67"/>
      <c r="K31" s="103"/>
    </row>
    <row r="32" spans="2:11" s="90" customFormat="1" ht="24.75" customHeight="1">
      <c r="B32" s="109">
        <v>19</v>
      </c>
      <c r="C32" s="463" t="s">
        <v>132</v>
      </c>
      <c r="D32" s="464"/>
      <c r="E32" s="465"/>
      <c r="F32" s="198"/>
      <c r="G32" s="198"/>
      <c r="K32" s="103"/>
    </row>
    <row r="33" spans="2:11" s="90" customFormat="1" ht="15.75" customHeight="1">
      <c r="B33" s="112"/>
      <c r="C33" s="112"/>
      <c r="D33" s="112"/>
      <c r="E33" s="113"/>
      <c r="F33" s="113"/>
      <c r="G33" s="114"/>
      <c r="H33" s="114"/>
      <c r="K33" s="103"/>
    </row>
    <row r="34" spans="2:11" s="90" customFormat="1" ht="15.75" customHeight="1">
      <c r="B34" s="112"/>
      <c r="C34" s="112"/>
      <c r="D34" s="112"/>
      <c r="E34" s="113"/>
      <c r="F34" s="113"/>
      <c r="G34" s="114"/>
      <c r="H34" s="114">
        <f>F31-Pasivet!G45</f>
        <v>0</v>
      </c>
      <c r="K34" s="103"/>
    </row>
    <row r="35" spans="2:11" s="90" customFormat="1" ht="15.75" customHeight="1">
      <c r="B35" s="112"/>
      <c r="C35" s="112"/>
      <c r="D35" s="112"/>
      <c r="E35" s="534" t="s">
        <v>425</v>
      </c>
      <c r="F35" s="535"/>
      <c r="G35" s="535"/>
      <c r="H35" s="114"/>
      <c r="K35" s="103"/>
    </row>
    <row r="36" spans="2:11" s="90" customFormat="1" ht="15.75" customHeight="1">
      <c r="B36" s="112"/>
      <c r="C36" s="112"/>
      <c r="D36" s="112"/>
      <c r="E36" s="536" t="s">
        <v>426</v>
      </c>
      <c r="F36" s="535">
        <v>6020050</v>
      </c>
      <c r="G36" s="535"/>
      <c r="H36" s="114"/>
      <c r="K36" s="103"/>
    </row>
    <row r="37" spans="2:11" s="90" customFormat="1" ht="15.75" customHeight="1">
      <c r="B37" s="112"/>
      <c r="C37" s="112"/>
      <c r="D37" s="112"/>
      <c r="E37" s="536" t="s">
        <v>427</v>
      </c>
      <c r="F37" s="535">
        <f>20596.5+159147.68</f>
        <v>179744.18</v>
      </c>
      <c r="G37" s="535"/>
      <c r="H37" s="114"/>
      <c r="K37" s="103"/>
    </row>
    <row r="38" spans="2:11" s="90" customFormat="1" ht="15.75" customHeight="1">
      <c r="B38" s="112"/>
      <c r="C38" s="112"/>
      <c r="D38" s="112"/>
      <c r="E38" s="534" t="s">
        <v>428</v>
      </c>
      <c r="F38" s="537">
        <f>F36+F37</f>
        <v>6199794.18</v>
      </c>
      <c r="G38" s="535"/>
      <c r="H38" s="114"/>
      <c r="K38" s="103"/>
    </row>
    <row r="39" spans="2:11" s="90" customFormat="1" ht="15.75" customHeight="1">
      <c r="B39" s="112"/>
      <c r="C39" s="112"/>
      <c r="D39" s="112"/>
      <c r="E39" s="536"/>
      <c r="F39" s="535"/>
      <c r="G39" s="535"/>
      <c r="H39" s="114"/>
      <c r="K39" s="103"/>
    </row>
    <row r="40" spans="2:11" s="90" customFormat="1" ht="15.75" customHeight="1">
      <c r="B40" s="112"/>
      <c r="C40" s="112"/>
      <c r="D40" s="112"/>
      <c r="E40" s="113"/>
      <c r="F40" s="113"/>
      <c r="G40" s="114"/>
      <c r="H40" s="114"/>
      <c r="K40" s="103"/>
    </row>
    <row r="41" spans="2:11" s="90" customFormat="1" ht="15.75" customHeight="1">
      <c r="B41" s="112"/>
      <c r="C41" s="112"/>
      <c r="D41" s="112"/>
      <c r="E41" s="113"/>
      <c r="F41" s="113"/>
      <c r="G41" s="114"/>
      <c r="H41" s="114"/>
      <c r="K41" s="103"/>
    </row>
    <row r="42" spans="2:11" s="90" customFormat="1" ht="15.75" customHeight="1">
      <c r="B42" s="112"/>
      <c r="C42" s="112"/>
      <c r="D42" s="112"/>
      <c r="E42" s="112"/>
      <c r="F42" s="112"/>
      <c r="G42" s="114"/>
      <c r="H42" s="114"/>
      <c r="K42" s="103"/>
    </row>
    <row r="43" spans="2:8" ht="12.75">
      <c r="B43" s="115"/>
      <c r="C43" s="115"/>
      <c r="D43" s="115"/>
      <c r="E43" s="40"/>
      <c r="F43" s="40"/>
      <c r="G43" s="116"/>
      <c r="H43" s="116"/>
    </row>
  </sheetData>
  <sheetProtection/>
  <mergeCells count="27">
    <mergeCell ref="B3:G3"/>
    <mergeCell ref="B4:G4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C32:E32"/>
    <mergeCell ref="C31:E31"/>
    <mergeCell ref="C12:E12"/>
    <mergeCell ref="D13:E13"/>
    <mergeCell ref="D14:E14"/>
    <mergeCell ref="C15:E15"/>
    <mergeCell ref="D25:E25"/>
    <mergeCell ref="C27:E27"/>
    <mergeCell ref="C30:E30"/>
    <mergeCell ref="C21:E21"/>
    <mergeCell ref="D22:E22"/>
    <mergeCell ref="D23:E23"/>
    <mergeCell ref="D24:E24"/>
    <mergeCell ref="C16:E16"/>
    <mergeCell ref="C19:E19"/>
  </mergeCells>
  <printOptions horizontalCentered="1" verticalCentered="1"/>
  <pageMargins left="0" right="0" top="0" bottom="0" header="0.33" footer="0.29"/>
  <pageSetup horizontalDpi="300" verticalDpi="300" orientation="portrait" r:id="rId1"/>
  <ignoredErrors>
    <ignoredError sqref="G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H3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140625" style="86" customWidth="1"/>
    <col min="2" max="2" width="3.7109375" style="88" customWidth="1"/>
    <col min="3" max="3" width="5.7109375" style="88" customWidth="1"/>
    <col min="4" max="4" width="52.7109375" style="88" customWidth="1"/>
    <col min="5" max="5" width="15.28125" style="89" customWidth="1"/>
    <col min="6" max="6" width="13.7109375" style="89" customWidth="1"/>
    <col min="7" max="7" width="1.421875" style="86" customWidth="1"/>
    <col min="8" max="16384" width="9.140625" style="86" customWidth="1"/>
  </cols>
  <sheetData>
    <row r="1" spans="2:6" s="90" customFormat="1" ht="8.25" customHeight="1">
      <c r="B1" s="55"/>
      <c r="C1" s="55"/>
      <c r="D1" s="55"/>
      <c r="E1" s="118"/>
      <c r="F1" s="119"/>
    </row>
    <row r="2" spans="2:6" s="104" customFormat="1" ht="18" customHeight="1">
      <c r="B2" s="484" t="s">
        <v>429</v>
      </c>
      <c r="C2" s="484"/>
      <c r="D2" s="484"/>
      <c r="E2" s="484"/>
      <c r="F2" s="484"/>
    </row>
    <row r="3" spans="2:6" s="122" customFormat="1" ht="28.5" customHeight="1">
      <c r="B3" s="120"/>
      <c r="C3" s="120"/>
      <c r="D3" s="120"/>
      <c r="E3" s="121"/>
      <c r="F3" s="121"/>
    </row>
    <row r="4" spans="2:6" s="124" customFormat="1" ht="21" customHeight="1">
      <c r="B4" s="482" t="s">
        <v>2</v>
      </c>
      <c r="C4" s="476" t="s">
        <v>81</v>
      </c>
      <c r="D4" s="478"/>
      <c r="E4" s="123" t="s">
        <v>136</v>
      </c>
      <c r="F4" s="106" t="s">
        <v>136</v>
      </c>
    </row>
    <row r="5" spans="2:6" s="124" customFormat="1" ht="21" customHeight="1">
      <c r="B5" s="483"/>
      <c r="C5" s="479"/>
      <c r="D5" s="481"/>
      <c r="E5" s="108" t="s">
        <v>137</v>
      </c>
      <c r="F5" s="108" t="s">
        <v>156</v>
      </c>
    </row>
    <row r="6" spans="2:6" s="67" customFormat="1" ht="34.5" customHeight="1">
      <c r="B6" s="68"/>
      <c r="C6" s="471" t="s">
        <v>76</v>
      </c>
      <c r="D6" s="473"/>
      <c r="E6" s="237">
        <f>E12</f>
        <v>-7970940</v>
      </c>
      <c r="F6" s="237">
        <f>F12</f>
        <v>-134696763.1</v>
      </c>
    </row>
    <row r="7" spans="2:6" s="67" customFormat="1" ht="24.75" customHeight="1">
      <c r="B7" s="68"/>
      <c r="C7" s="72"/>
      <c r="D7" s="126" t="s">
        <v>95</v>
      </c>
      <c r="E7" s="66">
        <f>31222181.6+470318.4+50211630</f>
        <v>81904130</v>
      </c>
      <c r="F7" s="125">
        <v>84016570.4</v>
      </c>
    </row>
    <row r="8" spans="2:8" s="67" customFormat="1" ht="24.75" customHeight="1">
      <c r="B8" s="68"/>
      <c r="C8" s="72"/>
      <c r="D8" s="126" t="s">
        <v>149</v>
      </c>
      <c r="E8" s="66">
        <f>-89875070</f>
        <v>-89875070</v>
      </c>
      <c r="F8" s="125">
        <v>-217549294</v>
      </c>
      <c r="H8" s="533">
        <f>269*140</f>
        <v>37660</v>
      </c>
    </row>
    <row r="9" spans="2:6" s="67" customFormat="1" ht="24.75" customHeight="1">
      <c r="B9" s="68"/>
      <c r="C9" s="72"/>
      <c r="D9" s="126" t="s">
        <v>77</v>
      </c>
      <c r="E9" s="66"/>
      <c r="F9" s="125"/>
    </row>
    <row r="10" spans="2:6" s="67" customFormat="1" ht="24.75" customHeight="1">
      <c r="B10" s="68"/>
      <c r="C10" s="72"/>
      <c r="D10" s="126" t="s">
        <v>78</v>
      </c>
      <c r="E10" s="66"/>
      <c r="F10" s="125">
        <v>0</v>
      </c>
    </row>
    <row r="11" spans="2:6" s="67" customFormat="1" ht="24.75" customHeight="1">
      <c r="B11" s="68"/>
      <c r="C11" s="72"/>
      <c r="D11" s="126" t="s">
        <v>79</v>
      </c>
      <c r="E11" s="66"/>
      <c r="F11" s="125">
        <v>-1164039.5</v>
      </c>
    </row>
    <row r="12" spans="2:6" s="76" customFormat="1" ht="24.75" customHeight="1">
      <c r="B12" s="68"/>
      <c r="C12" s="72"/>
      <c r="D12" s="117" t="s">
        <v>80</v>
      </c>
      <c r="E12" s="235">
        <f>SUM(E7:E11)</f>
        <v>-7970940</v>
      </c>
      <c r="F12" s="236">
        <f>SUM(F7:F11)</f>
        <v>-134696763.1</v>
      </c>
    </row>
    <row r="13" spans="2:6" s="67" customFormat="1" ht="34.5" customHeight="1">
      <c r="B13" s="77"/>
      <c r="C13" s="471" t="s">
        <v>82</v>
      </c>
      <c r="D13" s="473"/>
      <c r="E13" s="237">
        <f>E19</f>
        <v>0</v>
      </c>
      <c r="F13" s="237">
        <f>F19</f>
        <v>0</v>
      </c>
    </row>
    <row r="14" spans="2:6" s="67" customFormat="1" ht="24.75" customHeight="1">
      <c r="B14" s="68"/>
      <c r="C14" s="72"/>
      <c r="D14" s="126" t="s">
        <v>96</v>
      </c>
      <c r="E14" s="237"/>
      <c r="F14" s="238"/>
    </row>
    <row r="15" spans="2:6" s="67" customFormat="1" ht="24.75" customHeight="1">
      <c r="B15" s="68"/>
      <c r="C15" s="72"/>
      <c r="D15" s="126" t="s">
        <v>83</v>
      </c>
      <c r="E15" s="66"/>
      <c r="F15" s="125"/>
    </row>
    <row r="16" spans="2:6" s="67" customFormat="1" ht="24.75" customHeight="1">
      <c r="B16" s="68"/>
      <c r="C16" s="72"/>
      <c r="D16" s="126" t="s">
        <v>84</v>
      </c>
      <c r="E16" s="66"/>
      <c r="F16" s="125"/>
    </row>
    <row r="17" spans="2:6" s="67" customFormat="1" ht="24.75" customHeight="1">
      <c r="B17" s="68"/>
      <c r="C17" s="72"/>
      <c r="D17" s="126" t="s">
        <v>85</v>
      </c>
      <c r="E17" s="66"/>
      <c r="F17" s="125"/>
    </row>
    <row r="18" spans="2:6" s="67" customFormat="1" ht="24.75" customHeight="1">
      <c r="B18" s="68"/>
      <c r="C18" s="72"/>
      <c r="D18" s="126" t="s">
        <v>86</v>
      </c>
      <c r="E18" s="66"/>
      <c r="F18" s="125"/>
    </row>
    <row r="19" spans="2:6" s="76" customFormat="1" ht="24.75" customHeight="1">
      <c r="B19" s="68"/>
      <c r="C19" s="72"/>
      <c r="D19" s="117" t="s">
        <v>87</v>
      </c>
      <c r="E19" s="235">
        <f>SUM(E14:E18)</f>
        <v>0</v>
      </c>
      <c r="F19" s="236"/>
    </row>
    <row r="20" spans="2:6" s="67" customFormat="1" ht="34.5" customHeight="1">
      <c r="B20" s="77"/>
      <c r="C20" s="471" t="s">
        <v>88</v>
      </c>
      <c r="D20" s="473"/>
      <c r="E20" s="237">
        <f>E25</f>
        <v>8089157.819999993</v>
      </c>
      <c r="F20" s="237">
        <f>F25</f>
        <v>15458466.9</v>
      </c>
    </row>
    <row r="21" spans="2:6" s="67" customFormat="1" ht="24.75" customHeight="1">
      <c r="B21" s="68"/>
      <c r="C21" s="72"/>
      <c r="D21" s="126" t="s">
        <v>93</v>
      </c>
      <c r="E21" s="66"/>
      <c r="F21" s="125"/>
    </row>
    <row r="22" spans="2:6" s="67" customFormat="1" ht="24.75" customHeight="1">
      <c r="B22" s="68"/>
      <c r="C22" s="72"/>
      <c r="D22" s="239" t="s">
        <v>447</v>
      </c>
      <c r="E22" s="66">
        <f>4914050+3175108.25+1675080</f>
        <v>9764238.25</v>
      </c>
      <c r="F22" s="125">
        <v>15458466.5</v>
      </c>
    </row>
    <row r="23" spans="2:6" s="67" customFormat="1" ht="24.75" customHeight="1">
      <c r="B23" s="68"/>
      <c r="C23" s="72"/>
      <c r="D23" s="239" t="s">
        <v>238</v>
      </c>
      <c r="E23" s="66">
        <f>Pasivet!G29-Pasivet!H29</f>
        <v>-1675080.4300000072</v>
      </c>
      <c r="F23" s="125">
        <v>0.4</v>
      </c>
    </row>
    <row r="24" spans="2:6" s="67" customFormat="1" ht="24.75" customHeight="1">
      <c r="B24" s="68"/>
      <c r="C24" s="72"/>
      <c r="D24" s="126" t="s">
        <v>89</v>
      </c>
      <c r="E24" s="66"/>
      <c r="F24" s="125"/>
    </row>
    <row r="25" spans="2:6" s="76" customFormat="1" ht="24.75" customHeight="1">
      <c r="B25" s="68"/>
      <c r="C25" s="72"/>
      <c r="D25" s="117" t="s">
        <v>152</v>
      </c>
      <c r="E25" s="235">
        <f>SUM(E21:E24)</f>
        <v>8089157.819999993</v>
      </c>
      <c r="F25" s="236">
        <f>SUM(F21:F24)</f>
        <v>15458466.9</v>
      </c>
    </row>
    <row r="26" spans="2:6" s="67" customFormat="1" ht="34.5" customHeight="1">
      <c r="B26" s="77"/>
      <c r="C26" s="471" t="s">
        <v>90</v>
      </c>
      <c r="D26" s="473"/>
      <c r="E26" s="238">
        <f>E6+E13+E20</f>
        <v>118217.81999999285</v>
      </c>
      <c r="F26" s="238">
        <f>F6+F13+F20</f>
        <v>-119238296.19999999</v>
      </c>
    </row>
    <row r="27" spans="2:6" s="67" customFormat="1" ht="34.5" customHeight="1">
      <c r="B27" s="68"/>
      <c r="C27" s="471" t="s">
        <v>91</v>
      </c>
      <c r="D27" s="473"/>
      <c r="E27" s="237">
        <f>F28</f>
        <v>960693.8000000119</v>
      </c>
      <c r="F27" s="238">
        <v>120198990</v>
      </c>
    </row>
    <row r="28" spans="2:6" s="67" customFormat="1" ht="34.5" customHeight="1">
      <c r="B28" s="68"/>
      <c r="C28" s="471" t="s">
        <v>92</v>
      </c>
      <c r="D28" s="473"/>
      <c r="E28" s="238">
        <f>E26+E27</f>
        <v>1078911.6200000048</v>
      </c>
      <c r="F28" s="238">
        <f>F26+F27</f>
        <v>960693.8000000119</v>
      </c>
    </row>
    <row r="29" spans="2:6" s="67" customFormat="1" ht="15.75" customHeight="1">
      <c r="B29" s="83"/>
      <c r="C29" s="83"/>
      <c r="D29" s="83"/>
      <c r="E29" s="85"/>
      <c r="F29" s="85"/>
    </row>
    <row r="30" spans="2:6" s="67" customFormat="1" ht="15.75" customHeight="1">
      <c r="B30" s="83"/>
      <c r="C30" s="83"/>
      <c r="D30" s="83"/>
      <c r="E30" s="85"/>
      <c r="F30" s="85"/>
    </row>
    <row r="31" spans="2:6" s="67" customFormat="1" ht="15.75" customHeight="1">
      <c r="B31" s="83"/>
      <c r="C31" s="83"/>
      <c r="D31" s="83"/>
      <c r="E31" s="85"/>
      <c r="F31" s="85"/>
    </row>
    <row r="32" spans="2:6" s="67" customFormat="1" ht="15.75" customHeight="1">
      <c r="B32" s="83"/>
      <c r="C32" s="83"/>
      <c r="D32" s="83"/>
      <c r="E32" s="85"/>
      <c r="F32" s="85"/>
    </row>
    <row r="33" spans="2:6" s="67" customFormat="1" ht="15.75" customHeight="1">
      <c r="B33" s="83"/>
      <c r="C33" s="83"/>
      <c r="D33" s="83"/>
      <c r="E33" s="85"/>
      <c r="F33" s="85"/>
    </row>
    <row r="34" spans="2:6" s="67" customFormat="1" ht="15.75" customHeight="1">
      <c r="B34" s="83"/>
      <c r="C34" s="83"/>
      <c r="D34" s="83"/>
      <c r="E34" s="85"/>
      <c r="F34" s="85"/>
    </row>
    <row r="35" spans="2:6" ht="12.75">
      <c r="B35" s="98"/>
      <c r="C35" s="98"/>
      <c r="D35" s="98"/>
      <c r="E35" s="101"/>
      <c r="F35" s="101"/>
    </row>
  </sheetData>
  <sheetProtection/>
  <mergeCells count="9">
    <mergeCell ref="B2:F2"/>
    <mergeCell ref="B4:B5"/>
    <mergeCell ref="C4:D5"/>
    <mergeCell ref="C27:D27"/>
    <mergeCell ref="C28:D28"/>
    <mergeCell ref="C6:D6"/>
    <mergeCell ref="C13:D13"/>
    <mergeCell ref="C20:D20"/>
    <mergeCell ref="C26:D26"/>
  </mergeCells>
  <printOptions horizontalCentered="1" verticalCentered="1"/>
  <pageMargins left="0" right="0" top="0" bottom="0" header="0.3" footer="0.21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26"/>
  <sheetViews>
    <sheetView zoomScalePageLayoutView="0" workbookViewId="0" topLeftCell="A1">
      <selection activeCell="D12" sqref="C12:D12"/>
    </sheetView>
  </sheetViews>
  <sheetFormatPr defaultColWidth="17.7109375" defaultRowHeight="12.75"/>
  <cols>
    <col min="1" max="1" width="2.8515625" style="0" customWidth="1"/>
    <col min="2" max="2" width="27.42187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5">
      <c r="B2" s="12"/>
    </row>
    <row r="3" ht="6.75" customHeight="1"/>
    <row r="4" spans="1:8" ht="25.5" customHeight="1">
      <c r="A4" s="485" t="s">
        <v>430</v>
      </c>
      <c r="B4" s="485"/>
      <c r="C4" s="485"/>
      <c r="D4" s="485"/>
      <c r="E4" s="485"/>
      <c r="F4" s="485"/>
      <c r="G4" s="485"/>
      <c r="H4" s="485"/>
    </row>
    <row r="5" ht="6.75" customHeight="1"/>
    <row r="6" spans="2:7" ht="12.75" customHeight="1">
      <c r="B6" s="219" t="s">
        <v>68</v>
      </c>
      <c r="G6" s="220"/>
    </row>
    <row r="7" ht="6.75" customHeight="1" thickBot="1"/>
    <row r="8" spans="1:8" s="13" customFormat="1" ht="24.75" customHeight="1" thickTop="1">
      <c r="A8" s="218"/>
      <c r="B8" s="23"/>
      <c r="C8" s="221" t="s">
        <v>41</v>
      </c>
      <c r="D8" s="221" t="s">
        <v>42</v>
      </c>
      <c r="E8" s="222" t="s">
        <v>70</v>
      </c>
      <c r="F8" s="222" t="s">
        <v>69</v>
      </c>
      <c r="G8" s="221" t="s">
        <v>71</v>
      </c>
      <c r="H8" s="223" t="s">
        <v>63</v>
      </c>
    </row>
    <row r="9" spans="1:9" s="17" customFormat="1" ht="30" customHeight="1">
      <c r="A9" s="24" t="s">
        <v>3</v>
      </c>
      <c r="B9" s="407" t="s">
        <v>226</v>
      </c>
      <c r="C9" s="224">
        <f>100000</f>
        <v>100000</v>
      </c>
      <c r="D9" s="224"/>
      <c r="E9" s="224"/>
      <c r="F9" s="224">
        <v>148698286</v>
      </c>
      <c r="G9" s="224">
        <v>4522224</v>
      </c>
      <c r="H9" s="225">
        <f>C9+F9+G9</f>
        <v>153320510</v>
      </c>
      <c r="I9" s="245"/>
    </row>
    <row r="10" spans="1:8" s="17" customFormat="1" ht="19.5" customHeight="1">
      <c r="A10" s="14" t="s">
        <v>153</v>
      </c>
      <c r="B10" s="408" t="s">
        <v>64</v>
      </c>
      <c r="C10" s="15"/>
      <c r="D10" s="15"/>
      <c r="E10" s="15"/>
      <c r="F10" s="15"/>
      <c r="G10" s="15"/>
      <c r="H10" s="16"/>
    </row>
    <row r="11" spans="1:8" s="17" customFormat="1" ht="19.5" customHeight="1">
      <c r="A11" s="24" t="s">
        <v>154</v>
      </c>
      <c r="B11" s="407" t="s">
        <v>62</v>
      </c>
      <c r="C11" s="15"/>
      <c r="D11" s="15">
        <v>0</v>
      </c>
      <c r="E11" s="15">
        <v>0</v>
      </c>
      <c r="F11" s="15"/>
      <c r="G11" s="15"/>
      <c r="H11" s="16">
        <f>C11+F11+G11</f>
        <v>0</v>
      </c>
    </row>
    <row r="12" spans="1:8" s="17" customFormat="1" ht="16.5" customHeight="1">
      <c r="A12" s="14">
        <v>1</v>
      </c>
      <c r="B12" s="408" t="s">
        <v>67</v>
      </c>
      <c r="C12" s="15"/>
      <c r="D12" s="15"/>
      <c r="E12" s="15"/>
      <c r="F12" s="15"/>
      <c r="G12" s="15">
        <f>Pasivet!H45</f>
        <v>359569321.11399996</v>
      </c>
      <c r="H12" s="16">
        <f>C12+F12+G12</f>
        <v>359569321.11399996</v>
      </c>
    </row>
    <row r="13" spans="1:8" s="17" customFormat="1" ht="16.5" customHeight="1">
      <c r="A13" s="14">
        <v>2</v>
      </c>
      <c r="B13" s="408" t="s">
        <v>65</v>
      </c>
      <c r="C13" s="15"/>
      <c r="D13" s="15"/>
      <c r="E13" s="15"/>
      <c r="F13" s="15"/>
      <c r="G13" s="15"/>
      <c r="H13" s="16">
        <f>C13+F13+G13</f>
        <v>0</v>
      </c>
    </row>
    <row r="14" spans="1:8" s="17" customFormat="1" ht="16.5" customHeight="1">
      <c r="A14" s="14">
        <v>3</v>
      </c>
      <c r="B14" s="408" t="s">
        <v>72</v>
      </c>
      <c r="C14" s="15"/>
      <c r="D14" s="15"/>
      <c r="E14" s="15"/>
      <c r="F14" s="15"/>
      <c r="G14" s="15"/>
      <c r="H14" s="16"/>
    </row>
    <row r="15" spans="1:8" s="17" customFormat="1" ht="16.5" customHeight="1">
      <c r="A15" s="14">
        <v>4</v>
      </c>
      <c r="B15" s="409" t="s">
        <v>227</v>
      </c>
      <c r="C15" s="15"/>
      <c r="D15" s="15"/>
      <c r="E15" s="15"/>
      <c r="F15" s="15"/>
      <c r="G15" s="15"/>
      <c r="H15" s="225"/>
    </row>
    <row r="16" spans="1:9" s="17" customFormat="1" ht="30" customHeight="1">
      <c r="A16" s="24" t="s">
        <v>37</v>
      </c>
      <c r="B16" s="407" t="s">
        <v>431</v>
      </c>
      <c r="C16" s="224">
        <f>SUM(C9:C15)</f>
        <v>100000</v>
      </c>
      <c r="D16" s="224">
        <f>SUM(D9:D15)</f>
        <v>0</v>
      </c>
      <c r="E16" s="224">
        <f>SUM(E9:E15)</f>
        <v>0</v>
      </c>
      <c r="F16" s="224">
        <f>SUM(F9:F15)</f>
        <v>148698286</v>
      </c>
      <c r="G16" s="224">
        <f>SUM(G9:G15)</f>
        <v>364091545.11399996</v>
      </c>
      <c r="H16" s="225">
        <f>SUM(C16:G16)</f>
        <v>512889831.11399996</v>
      </c>
      <c r="I16" s="245">
        <f>H16-Pasivet!H35</f>
        <v>0</v>
      </c>
    </row>
    <row r="17" spans="1:8" ht="13.5" customHeight="1">
      <c r="A17" s="14">
        <v>1</v>
      </c>
      <c r="B17" s="408" t="s">
        <v>67</v>
      </c>
      <c r="C17" s="15"/>
      <c r="D17" s="15"/>
      <c r="E17" s="15"/>
      <c r="F17" s="15"/>
      <c r="G17" s="15">
        <f>Pasivet!G45</f>
        <v>-11320052.649999999</v>
      </c>
      <c r="H17" s="16"/>
    </row>
    <row r="18" spans="1:8" ht="13.5" customHeight="1">
      <c r="A18" s="14">
        <v>2</v>
      </c>
      <c r="B18" s="408" t="s">
        <v>65</v>
      </c>
      <c r="C18" s="15"/>
      <c r="D18" s="15"/>
      <c r="E18" s="15"/>
      <c r="F18" s="15"/>
      <c r="G18" s="15"/>
      <c r="H18" s="16">
        <f>C18+F18+G18</f>
        <v>0</v>
      </c>
    </row>
    <row r="19" spans="1:8" ht="13.5" customHeight="1">
      <c r="A19" s="14">
        <v>3</v>
      </c>
      <c r="B19" s="408" t="s">
        <v>72</v>
      </c>
      <c r="C19" s="15"/>
      <c r="D19" s="15"/>
      <c r="E19" s="15"/>
      <c r="F19" s="15">
        <f>Pasivet!G42-Pasivet!H42</f>
        <v>20000000</v>
      </c>
      <c r="G19">
        <v>-20000000</v>
      </c>
      <c r="H19" s="16"/>
    </row>
    <row r="20" spans="1:8" ht="13.5" customHeight="1">
      <c r="A20" s="14">
        <v>4</v>
      </c>
      <c r="B20" s="409" t="s">
        <v>433</v>
      </c>
      <c r="C20" s="15"/>
      <c r="D20" s="15"/>
      <c r="E20" s="15"/>
      <c r="F20" s="15">
        <f>Pasivet!G43-Pasivet!H43</f>
        <v>139569321</v>
      </c>
      <c r="G20" s="15">
        <v>-139569321</v>
      </c>
      <c r="H20" s="16"/>
    </row>
    <row r="21" spans="1:8" ht="13.5" customHeight="1">
      <c r="A21" s="14">
        <v>5</v>
      </c>
      <c r="B21" s="409" t="s">
        <v>227</v>
      </c>
      <c r="C21" s="15"/>
      <c r="D21" s="15"/>
      <c r="E21" s="15"/>
      <c r="F21" s="15"/>
      <c r="G21" s="15"/>
      <c r="H21" s="225"/>
    </row>
    <row r="22" spans="1:8" ht="13.5" customHeight="1">
      <c r="A22" s="14">
        <v>6</v>
      </c>
      <c r="B22" s="408" t="s">
        <v>67</v>
      </c>
      <c r="C22" s="15"/>
      <c r="D22" s="15"/>
      <c r="E22" s="15"/>
      <c r="F22" s="15"/>
      <c r="G22" s="15"/>
      <c r="H22" s="16"/>
    </row>
    <row r="23" spans="1:8" ht="13.5" customHeight="1">
      <c r="A23" s="14">
        <v>7</v>
      </c>
      <c r="B23" s="408" t="s">
        <v>65</v>
      </c>
      <c r="C23" s="15"/>
      <c r="D23" s="15"/>
      <c r="E23" s="15"/>
      <c r="F23" s="15"/>
      <c r="G23" s="15"/>
      <c r="H23" s="16">
        <f>C23+F23+G23</f>
        <v>0</v>
      </c>
    </row>
    <row r="24" spans="1:8" ht="13.5" customHeight="1">
      <c r="A24" s="14">
        <v>8</v>
      </c>
      <c r="B24" s="409" t="s">
        <v>432</v>
      </c>
      <c r="C24" s="15">
        <f>Pasivet!G38-Pasivet!H38</f>
        <v>200000000</v>
      </c>
      <c r="D24" s="15"/>
      <c r="E24" s="15"/>
      <c r="F24" s="15"/>
      <c r="G24" s="15">
        <v>-200000000</v>
      </c>
      <c r="H24" s="16">
        <f>C24+F24+G24</f>
        <v>0</v>
      </c>
    </row>
    <row r="25" spans="1:8" ht="13.5" customHeight="1">
      <c r="A25" s="14">
        <v>9</v>
      </c>
      <c r="B25" s="408" t="s">
        <v>155</v>
      </c>
      <c r="C25" s="15"/>
      <c r="D25" s="15"/>
      <c r="E25" s="15"/>
      <c r="F25" s="15"/>
      <c r="G25" s="15"/>
      <c r="H25" s="16">
        <f>C25+F25+G25</f>
        <v>0</v>
      </c>
    </row>
    <row r="26" spans="1:9" ht="22.5" customHeight="1" thickBot="1">
      <c r="A26" s="25" t="s">
        <v>37</v>
      </c>
      <c r="B26" s="410" t="s">
        <v>434</v>
      </c>
      <c r="C26" s="226">
        <f>SUM(C16:C25)</f>
        <v>200100000</v>
      </c>
      <c r="D26" s="226">
        <f>SUM(D16:D25)</f>
        <v>0</v>
      </c>
      <c r="E26" s="226">
        <f>SUM(E16:E25)</f>
        <v>0</v>
      </c>
      <c r="F26" s="226">
        <f>SUM(F16:F25)</f>
        <v>308267607</v>
      </c>
      <c r="G26" s="226">
        <f>SUM(G16:G25)</f>
        <v>-6797828.536000013</v>
      </c>
      <c r="H26" s="411">
        <f>SUM(C26:G26)</f>
        <v>501569778.464</v>
      </c>
      <c r="I26" s="253">
        <f>H26-Pasivet!G35</f>
        <v>-0.28600001335144043</v>
      </c>
    </row>
    <row r="27" ht="13.5" customHeight="1" thickTop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66"/>
  <sheetViews>
    <sheetView zoomScalePageLayoutView="0" workbookViewId="0" topLeftCell="H1">
      <selection activeCell="J8" sqref="J8"/>
    </sheetView>
  </sheetViews>
  <sheetFormatPr defaultColWidth="9.140625" defaultRowHeight="12.75"/>
  <cols>
    <col min="1" max="1" width="0" style="271" hidden="1" customWidth="1"/>
    <col min="2" max="2" width="32.57421875" style="271" hidden="1" customWidth="1"/>
    <col min="3" max="3" width="17.00390625" style="271" hidden="1" customWidth="1"/>
    <col min="4" max="7" width="0" style="271" hidden="1" customWidth="1"/>
    <col min="8" max="8" width="3.7109375" style="271" customWidth="1"/>
    <col min="9" max="9" width="10.8515625" style="271" customWidth="1"/>
    <col min="10" max="10" width="33.8515625" style="271" customWidth="1"/>
    <col min="11" max="11" width="32.00390625" style="273" customWidth="1"/>
    <col min="12" max="16384" width="9.140625" style="271" customWidth="1"/>
  </cols>
  <sheetData>
    <row r="1" spans="1:9" ht="12.75">
      <c r="A1" s="270" t="s">
        <v>254</v>
      </c>
      <c r="B1" s="270" t="s">
        <v>255</v>
      </c>
      <c r="C1" s="270" t="s">
        <v>256</v>
      </c>
      <c r="I1" s="272" t="s">
        <v>412</v>
      </c>
    </row>
    <row r="2" spans="2:9" ht="12.75">
      <c r="B2" s="270" t="s">
        <v>257</v>
      </c>
      <c r="C2" s="270" t="s">
        <v>257</v>
      </c>
      <c r="I2" s="272" t="s">
        <v>411</v>
      </c>
    </row>
    <row r="3" spans="2:11" ht="12.75">
      <c r="B3" s="270"/>
      <c r="C3" s="270"/>
      <c r="I3" s="272"/>
      <c r="K3" s="274" t="s">
        <v>258</v>
      </c>
    </row>
    <row r="4" spans="2:3" ht="12.75">
      <c r="B4" s="270"/>
      <c r="C4" s="270"/>
    </row>
    <row r="5" spans="2:11" ht="12.75">
      <c r="B5" s="275" t="s">
        <v>259</v>
      </c>
      <c r="C5" s="275" t="s">
        <v>259</v>
      </c>
      <c r="H5" s="276"/>
      <c r="I5" s="276"/>
      <c r="J5" s="277" t="s">
        <v>260</v>
      </c>
      <c r="K5" s="278" t="s">
        <v>453</v>
      </c>
    </row>
    <row r="6" spans="2:11" ht="12.75">
      <c r="B6" s="275" t="s">
        <v>261</v>
      </c>
      <c r="C6" s="275" t="s">
        <v>261</v>
      </c>
      <c r="H6" s="276">
        <v>1</v>
      </c>
      <c r="I6" s="277" t="s">
        <v>257</v>
      </c>
      <c r="J6" s="279" t="s">
        <v>259</v>
      </c>
      <c r="K6" s="280"/>
    </row>
    <row r="7" spans="2:11" ht="12.75">
      <c r="B7" s="275" t="s">
        <v>262</v>
      </c>
      <c r="C7" s="275" t="s">
        <v>262</v>
      </c>
      <c r="H7" s="276">
        <v>2</v>
      </c>
      <c r="I7" s="277" t="s">
        <v>257</v>
      </c>
      <c r="J7" s="279" t="s">
        <v>263</v>
      </c>
      <c r="K7" s="281"/>
    </row>
    <row r="8" spans="2:11" ht="12.75">
      <c r="B8" s="275" t="s">
        <v>264</v>
      </c>
      <c r="C8" s="275" t="s">
        <v>264</v>
      </c>
      <c r="H8" s="276">
        <v>3</v>
      </c>
      <c r="I8" s="277" t="s">
        <v>257</v>
      </c>
      <c r="J8" s="279" t="s">
        <v>265</v>
      </c>
      <c r="K8" s="281"/>
    </row>
    <row r="9" spans="2:11" ht="12.75">
      <c r="B9" s="275" t="s">
        <v>266</v>
      </c>
      <c r="C9" s="275" t="s">
        <v>266</v>
      </c>
      <c r="H9" s="276">
        <v>4</v>
      </c>
      <c r="I9" s="277" t="s">
        <v>257</v>
      </c>
      <c r="J9" s="279" t="s">
        <v>264</v>
      </c>
      <c r="K9" s="281"/>
    </row>
    <row r="10" spans="2:11" ht="12.75">
      <c r="B10" s="275" t="s">
        <v>267</v>
      </c>
      <c r="C10" s="275" t="s">
        <v>267</v>
      </c>
      <c r="H10" s="276">
        <v>5</v>
      </c>
      <c r="I10" s="277" t="s">
        <v>257</v>
      </c>
      <c r="J10" s="279" t="s">
        <v>266</v>
      </c>
      <c r="K10" s="281"/>
    </row>
    <row r="11" spans="2:11" ht="12.75">
      <c r="B11" s="275" t="s">
        <v>268</v>
      </c>
      <c r="C11" s="275" t="s">
        <v>268</v>
      </c>
      <c r="H11" s="276">
        <v>6</v>
      </c>
      <c r="I11" s="277" t="s">
        <v>257</v>
      </c>
      <c r="J11" s="279" t="s">
        <v>267</v>
      </c>
      <c r="K11" s="281"/>
    </row>
    <row r="12" spans="2:11" ht="12.75">
      <c r="B12" s="275" t="s">
        <v>269</v>
      </c>
      <c r="C12" s="275" t="s">
        <v>269</v>
      </c>
      <c r="H12" s="276">
        <v>7</v>
      </c>
      <c r="I12" s="277" t="s">
        <v>257</v>
      </c>
      <c r="J12" s="279" t="s">
        <v>270</v>
      </c>
      <c r="K12" s="281"/>
    </row>
    <row r="13" spans="2:11" ht="12.75">
      <c r="B13" s="270" t="s">
        <v>271</v>
      </c>
      <c r="C13" s="270" t="s">
        <v>271</v>
      </c>
      <c r="H13" s="276">
        <v>8</v>
      </c>
      <c r="I13" s="277" t="s">
        <v>257</v>
      </c>
      <c r="J13" s="279" t="s">
        <v>269</v>
      </c>
      <c r="K13" s="281">
        <v>0</v>
      </c>
    </row>
    <row r="14" spans="2:11" ht="12.75">
      <c r="B14" s="270"/>
      <c r="C14" s="270"/>
      <c r="H14" s="277" t="s">
        <v>3</v>
      </c>
      <c r="I14" s="277"/>
      <c r="J14" s="277" t="s">
        <v>272</v>
      </c>
      <c r="K14" s="278">
        <f>SUM(K6:K13)</f>
        <v>0</v>
      </c>
    </row>
    <row r="15" spans="2:11" ht="12.75">
      <c r="B15" s="275" t="s">
        <v>273</v>
      </c>
      <c r="C15" s="275" t="s">
        <v>273</v>
      </c>
      <c r="H15" s="276">
        <v>9</v>
      </c>
      <c r="I15" s="277" t="s">
        <v>271</v>
      </c>
      <c r="J15" s="279" t="s">
        <v>274</v>
      </c>
      <c r="K15" s="281">
        <v>0</v>
      </c>
    </row>
    <row r="16" spans="2:11" ht="12.75">
      <c r="B16" s="275" t="s">
        <v>275</v>
      </c>
      <c r="C16" s="275" t="s">
        <v>275</v>
      </c>
      <c r="H16" s="276">
        <v>10</v>
      </c>
      <c r="I16" s="277" t="s">
        <v>271</v>
      </c>
      <c r="J16" s="279" t="s">
        <v>275</v>
      </c>
      <c r="K16" s="280"/>
    </row>
    <row r="17" spans="2:11" ht="12.75">
      <c r="B17" s="275" t="s">
        <v>276</v>
      </c>
      <c r="C17" s="275" t="s">
        <v>276</v>
      </c>
      <c r="H17" s="276">
        <v>11</v>
      </c>
      <c r="I17" s="277" t="s">
        <v>271</v>
      </c>
      <c r="J17" s="279" t="s">
        <v>276</v>
      </c>
      <c r="K17" s="281"/>
    </row>
    <row r="18" spans="2:11" ht="12.75">
      <c r="B18" s="275"/>
      <c r="C18" s="275"/>
      <c r="H18" s="277" t="s">
        <v>4</v>
      </c>
      <c r="I18" s="277"/>
      <c r="J18" s="277" t="s">
        <v>277</v>
      </c>
      <c r="K18" s="278">
        <f>SUM(K15:K17)</f>
        <v>0</v>
      </c>
    </row>
    <row r="19" spans="2:11" ht="12.75">
      <c r="B19" s="270" t="s">
        <v>278</v>
      </c>
      <c r="C19" s="270" t="s">
        <v>278</v>
      </c>
      <c r="H19" s="276">
        <v>12</v>
      </c>
      <c r="I19" s="277" t="s">
        <v>278</v>
      </c>
      <c r="J19" s="279" t="s">
        <v>279</v>
      </c>
      <c r="K19" s="281"/>
    </row>
    <row r="20" spans="2:11" ht="12.75">
      <c r="B20" s="275" t="s">
        <v>268</v>
      </c>
      <c r="C20" s="275" t="s">
        <v>268</v>
      </c>
      <c r="H20" s="276">
        <v>13</v>
      </c>
      <c r="I20" s="277" t="s">
        <v>278</v>
      </c>
      <c r="J20" s="277" t="s">
        <v>280</v>
      </c>
      <c r="K20" s="281"/>
    </row>
    <row r="21" spans="2:11" ht="12.75">
      <c r="B21" s="275" t="s">
        <v>281</v>
      </c>
      <c r="C21" s="275" t="s">
        <v>281</v>
      </c>
      <c r="H21" s="276">
        <v>14</v>
      </c>
      <c r="I21" s="277" t="s">
        <v>278</v>
      </c>
      <c r="J21" s="279" t="s">
        <v>282</v>
      </c>
      <c r="K21" s="281"/>
    </row>
    <row r="22" spans="2:11" ht="12.75">
      <c r="B22" s="275" t="s">
        <v>282</v>
      </c>
      <c r="C22" s="275" t="s">
        <v>282</v>
      </c>
      <c r="H22" s="276">
        <v>15</v>
      </c>
      <c r="I22" s="277" t="s">
        <v>278</v>
      </c>
      <c r="J22" s="279" t="s">
        <v>283</v>
      </c>
      <c r="K22" s="281"/>
    </row>
    <row r="23" spans="2:11" ht="12.75">
      <c r="B23" s="275" t="s">
        <v>283</v>
      </c>
      <c r="C23" s="275" t="s">
        <v>283</v>
      </c>
      <c r="H23" s="276">
        <v>16</v>
      </c>
      <c r="I23" s="277" t="s">
        <v>278</v>
      </c>
      <c r="J23" s="279" t="s">
        <v>284</v>
      </c>
      <c r="K23" s="281"/>
    </row>
    <row r="24" spans="2:11" ht="12.75">
      <c r="B24" s="275" t="s">
        <v>285</v>
      </c>
      <c r="C24" s="275" t="s">
        <v>285</v>
      </c>
      <c r="H24" s="276">
        <v>17</v>
      </c>
      <c r="I24" s="277" t="s">
        <v>278</v>
      </c>
      <c r="J24" s="279" t="s">
        <v>286</v>
      </c>
      <c r="K24" s="281"/>
    </row>
    <row r="25" spans="2:11" ht="12.75">
      <c r="B25" s="275" t="s">
        <v>286</v>
      </c>
      <c r="C25" s="275" t="s">
        <v>286</v>
      </c>
      <c r="H25" s="276">
        <v>18</v>
      </c>
      <c r="I25" s="277" t="s">
        <v>278</v>
      </c>
      <c r="J25" s="279" t="s">
        <v>287</v>
      </c>
      <c r="K25" s="281"/>
    </row>
    <row r="26" spans="2:11" ht="12.75">
      <c r="B26" s="275" t="s">
        <v>288</v>
      </c>
      <c r="C26" s="275" t="s">
        <v>288</v>
      </c>
      <c r="H26" s="276">
        <v>19</v>
      </c>
      <c r="I26" s="277" t="s">
        <v>278</v>
      </c>
      <c r="J26" s="279" t="s">
        <v>289</v>
      </c>
      <c r="K26" s="281"/>
    </row>
    <row r="27" spans="2:11" ht="12.75">
      <c r="B27" s="275"/>
      <c r="C27" s="275"/>
      <c r="H27" s="277" t="s">
        <v>37</v>
      </c>
      <c r="I27" s="277"/>
      <c r="J27" s="277" t="s">
        <v>290</v>
      </c>
      <c r="K27" s="281"/>
    </row>
    <row r="28" spans="2:11" ht="12.75">
      <c r="B28" s="275" t="s">
        <v>289</v>
      </c>
      <c r="C28" s="275" t="s">
        <v>289</v>
      </c>
      <c r="H28" s="276">
        <v>20</v>
      </c>
      <c r="I28" s="277" t="s">
        <v>291</v>
      </c>
      <c r="J28" s="279" t="s">
        <v>292</v>
      </c>
      <c r="K28" s="281"/>
    </row>
    <row r="29" spans="2:11" ht="12.75">
      <c r="B29" s="270" t="s">
        <v>291</v>
      </c>
      <c r="C29" s="270" t="s">
        <v>291</v>
      </c>
      <c r="H29" s="276">
        <v>21</v>
      </c>
      <c r="I29" s="277" t="s">
        <v>291</v>
      </c>
      <c r="J29" s="279" t="s">
        <v>293</v>
      </c>
      <c r="K29" s="280"/>
    </row>
    <row r="30" spans="2:11" ht="12.75">
      <c r="B30" s="275" t="s">
        <v>294</v>
      </c>
      <c r="C30" s="275" t="s">
        <v>294</v>
      </c>
      <c r="H30" s="276">
        <v>22</v>
      </c>
      <c r="I30" s="277" t="s">
        <v>291</v>
      </c>
      <c r="J30" s="279" t="s">
        <v>295</v>
      </c>
      <c r="K30" s="280"/>
    </row>
    <row r="31" spans="2:11" ht="12.75">
      <c r="B31" s="275" t="s">
        <v>293</v>
      </c>
      <c r="C31" s="275" t="s">
        <v>293</v>
      </c>
      <c r="H31" s="276">
        <v>23</v>
      </c>
      <c r="I31" s="277" t="s">
        <v>291</v>
      </c>
      <c r="J31" s="279" t="s">
        <v>296</v>
      </c>
      <c r="K31" s="281"/>
    </row>
    <row r="32" spans="2:11" ht="12.75">
      <c r="B32" s="275"/>
      <c r="C32" s="275"/>
      <c r="H32" s="277" t="s">
        <v>297</v>
      </c>
      <c r="I32" s="277"/>
      <c r="J32" s="277" t="s">
        <v>298</v>
      </c>
      <c r="K32" s="281"/>
    </row>
    <row r="33" spans="2:11" ht="12.75">
      <c r="B33" s="275" t="s">
        <v>295</v>
      </c>
      <c r="C33" s="275" t="s">
        <v>295</v>
      </c>
      <c r="H33" s="276">
        <v>24</v>
      </c>
      <c r="I33" s="277" t="s">
        <v>299</v>
      </c>
      <c r="J33" s="279" t="s">
        <v>300</v>
      </c>
      <c r="K33" s="281"/>
    </row>
    <row r="34" spans="2:11" ht="12.75">
      <c r="B34" s="275" t="s">
        <v>296</v>
      </c>
      <c r="C34" s="275" t="s">
        <v>296</v>
      </c>
      <c r="H34" s="276">
        <v>25</v>
      </c>
      <c r="I34" s="277" t="s">
        <v>299</v>
      </c>
      <c r="J34" s="279" t="s">
        <v>301</v>
      </c>
      <c r="K34" s="281"/>
    </row>
    <row r="35" spans="8:11" ht="12.75">
      <c r="H35" s="276">
        <v>26</v>
      </c>
      <c r="I35" s="277" t="s">
        <v>299</v>
      </c>
      <c r="J35" s="279" t="s">
        <v>302</v>
      </c>
      <c r="K35" s="281"/>
    </row>
    <row r="36" spans="2:11" ht="12.75">
      <c r="B36" s="270" t="s">
        <v>299</v>
      </c>
      <c r="C36" s="270" t="s">
        <v>299</v>
      </c>
      <c r="H36" s="276">
        <v>27</v>
      </c>
      <c r="I36" s="277" t="s">
        <v>299</v>
      </c>
      <c r="J36" s="279" t="s">
        <v>303</v>
      </c>
      <c r="K36" s="281"/>
    </row>
    <row r="37" spans="2:11" ht="12.75">
      <c r="B37" s="275" t="s">
        <v>300</v>
      </c>
      <c r="C37" s="275" t="s">
        <v>300</v>
      </c>
      <c r="H37" s="276">
        <v>28</v>
      </c>
      <c r="I37" s="277" t="s">
        <v>299</v>
      </c>
      <c r="J37" s="279" t="s">
        <v>304</v>
      </c>
      <c r="K37" s="280"/>
    </row>
    <row r="38" spans="2:11" ht="12.75">
      <c r="B38" s="275" t="s">
        <v>301</v>
      </c>
      <c r="C38" s="275" t="s">
        <v>301</v>
      </c>
      <c r="H38" s="276">
        <v>29</v>
      </c>
      <c r="I38" s="277" t="s">
        <v>299</v>
      </c>
      <c r="J38" s="282" t="s">
        <v>305</v>
      </c>
      <c r="K38" s="281"/>
    </row>
    <row r="39" spans="2:11" ht="12.75">
      <c r="B39" s="275" t="s">
        <v>302</v>
      </c>
      <c r="C39" s="275" t="s">
        <v>302</v>
      </c>
      <c r="H39" s="276">
        <v>30</v>
      </c>
      <c r="I39" s="277" t="s">
        <v>299</v>
      </c>
      <c r="J39" s="279" t="s">
        <v>306</v>
      </c>
      <c r="K39" s="281"/>
    </row>
    <row r="40" spans="2:11" ht="12.75">
      <c r="B40" s="275" t="s">
        <v>303</v>
      </c>
      <c r="C40" s="275" t="s">
        <v>303</v>
      </c>
      <c r="H40" s="276">
        <v>31</v>
      </c>
      <c r="I40" s="277" t="s">
        <v>299</v>
      </c>
      <c r="J40" s="279" t="s">
        <v>307</v>
      </c>
      <c r="K40" s="281"/>
    </row>
    <row r="41" spans="2:11" ht="12.75">
      <c r="B41" s="275"/>
      <c r="C41" s="275"/>
      <c r="H41" s="276">
        <v>32</v>
      </c>
      <c r="I41" s="277" t="s">
        <v>299</v>
      </c>
      <c r="J41" s="279" t="s">
        <v>308</v>
      </c>
      <c r="K41" s="281"/>
    </row>
    <row r="42" spans="2:11" ht="12.75">
      <c r="B42" s="275" t="s">
        <v>304</v>
      </c>
      <c r="C42" s="275" t="s">
        <v>304</v>
      </c>
      <c r="H42" s="276">
        <v>33</v>
      </c>
      <c r="I42" s="277" t="s">
        <v>299</v>
      </c>
      <c r="J42" s="279" t="s">
        <v>309</v>
      </c>
      <c r="K42" s="281"/>
    </row>
    <row r="43" spans="2:11" ht="12.75">
      <c r="B43" s="275" t="s">
        <v>305</v>
      </c>
      <c r="C43" s="275" t="s">
        <v>305</v>
      </c>
      <c r="H43" s="283">
        <v>34</v>
      </c>
      <c r="I43" s="277" t="s">
        <v>299</v>
      </c>
      <c r="J43" s="279" t="s">
        <v>310</v>
      </c>
      <c r="K43" s="281"/>
    </row>
    <row r="44" spans="2:11" ht="12.75">
      <c r="B44" s="275" t="s">
        <v>306</v>
      </c>
      <c r="C44" s="275" t="s">
        <v>306</v>
      </c>
      <c r="H44" s="277" t="s">
        <v>311</v>
      </c>
      <c r="I44" s="276"/>
      <c r="J44" s="277" t="s">
        <v>312</v>
      </c>
      <c r="K44" s="278">
        <f>SUM(K33:K43)</f>
        <v>0</v>
      </c>
    </row>
    <row r="45" spans="2:11" ht="12.75">
      <c r="B45" s="275" t="s">
        <v>307</v>
      </c>
      <c r="C45" s="275" t="s">
        <v>307</v>
      </c>
      <c r="H45" s="276"/>
      <c r="I45" s="276"/>
      <c r="J45" s="277" t="s">
        <v>313</v>
      </c>
      <c r="K45" s="278">
        <f>K14+K18+K27+K32+K44</f>
        <v>0</v>
      </c>
    </row>
    <row r="46" spans="2:3" ht="12.75">
      <c r="B46" s="275" t="s">
        <v>310</v>
      </c>
      <c r="C46" s="275" t="s">
        <v>310</v>
      </c>
    </row>
    <row r="48" spans="9:11" ht="12.75">
      <c r="I48" s="284" t="s">
        <v>314</v>
      </c>
      <c r="J48" s="285"/>
      <c r="K48" s="278" t="s">
        <v>315</v>
      </c>
    </row>
    <row r="49" spans="9:11" ht="12.75">
      <c r="I49" s="286"/>
      <c r="J49" s="287"/>
      <c r="K49" s="288"/>
    </row>
    <row r="50" spans="9:11" ht="12.75">
      <c r="I50" s="289" t="s">
        <v>435</v>
      </c>
      <c r="J50" s="290"/>
      <c r="K50" s="281">
        <v>1</v>
      </c>
    </row>
    <row r="51" spans="9:11" ht="12.75">
      <c r="I51" s="279" t="s">
        <v>436</v>
      </c>
      <c r="J51" s="276"/>
      <c r="K51" s="281">
        <v>3</v>
      </c>
    </row>
    <row r="52" spans="9:11" ht="12.75">
      <c r="I52" s="276" t="s">
        <v>316</v>
      </c>
      <c r="J52" s="276"/>
      <c r="K52" s="281">
        <v>0</v>
      </c>
    </row>
    <row r="53" spans="9:11" ht="12.75">
      <c r="I53" s="279" t="s">
        <v>437</v>
      </c>
      <c r="J53" s="276"/>
      <c r="K53" s="281">
        <v>0</v>
      </c>
    </row>
    <row r="54" spans="9:11" ht="12.75">
      <c r="I54" s="291" t="s">
        <v>438</v>
      </c>
      <c r="J54" s="285"/>
      <c r="K54" s="281">
        <v>2</v>
      </c>
    </row>
    <row r="55" spans="9:11" ht="12.75">
      <c r="I55" s="292"/>
      <c r="J55" s="293" t="s">
        <v>169</v>
      </c>
      <c r="K55" s="294">
        <f>SUM(K50:K54)</f>
        <v>6</v>
      </c>
    </row>
    <row r="57" spans="11:13" ht="15.75">
      <c r="K57" s="486" t="s">
        <v>213</v>
      </c>
      <c r="L57" s="486"/>
      <c r="M57" s="486"/>
    </row>
    <row r="58" spans="11:13" ht="12.75">
      <c r="K58" s="487" t="s">
        <v>413</v>
      </c>
      <c r="L58" s="488"/>
      <c r="M58" s="488"/>
    </row>
    <row r="59" ht="12.75">
      <c r="I59" s="270" t="s">
        <v>317</v>
      </c>
    </row>
    <row r="61" ht="12.75">
      <c r="I61" s="270"/>
    </row>
    <row r="62" spans="8:15" ht="12.75">
      <c r="H62" s="270"/>
      <c r="I62" s="270"/>
      <c r="J62" s="270"/>
      <c r="K62" s="274"/>
      <c r="L62" s="270"/>
      <c r="M62" s="270"/>
      <c r="N62" s="270"/>
      <c r="O62" s="270"/>
    </row>
    <row r="63" spans="8:15" ht="12.75">
      <c r="H63" s="270"/>
      <c r="I63" s="270"/>
      <c r="J63" s="270"/>
      <c r="K63" s="274"/>
      <c r="L63" s="270"/>
      <c r="M63" s="270"/>
      <c r="N63" s="270"/>
      <c r="O63" s="270"/>
    </row>
    <row r="64" spans="9:15" ht="12.75">
      <c r="I64" s="270"/>
      <c r="J64" s="270"/>
      <c r="K64" s="274"/>
      <c r="L64" s="270"/>
      <c r="M64" s="270"/>
      <c r="N64" s="270"/>
      <c r="O64" s="270"/>
    </row>
    <row r="65" spans="9:15" ht="12.75">
      <c r="I65" s="270"/>
      <c r="J65" s="270"/>
      <c r="K65" s="274"/>
      <c r="L65" s="270"/>
      <c r="M65" s="270"/>
      <c r="N65" s="270"/>
      <c r="O65" s="270"/>
    </row>
    <row r="66" spans="8:9" ht="12.75">
      <c r="H66" s="270"/>
      <c r="I66" s="270"/>
    </row>
  </sheetData>
  <sheetProtection/>
  <mergeCells count="2">
    <mergeCell ref="K57:M57"/>
    <mergeCell ref="K58:M58"/>
  </mergeCells>
  <printOptions/>
  <pageMargins left="0.7" right="0.7" top="0.4" bottom="0.21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140625" style="271" customWidth="1"/>
    <col min="2" max="2" width="21.140625" style="271" customWidth="1"/>
    <col min="3" max="3" width="9.421875" style="271" customWidth="1"/>
    <col min="4" max="4" width="11.57421875" style="271" customWidth="1"/>
    <col min="5" max="5" width="11.00390625" style="271" customWidth="1"/>
    <col min="6" max="6" width="12.00390625" style="271" customWidth="1"/>
    <col min="7" max="7" width="13.421875" style="271" customWidth="1"/>
    <col min="8" max="8" width="9.140625" style="271" customWidth="1"/>
    <col min="9" max="10" width="10.140625" style="271" bestFit="1" customWidth="1"/>
    <col min="11" max="12" width="9.140625" style="271" customWidth="1"/>
    <col min="13" max="13" width="12.28125" style="271" customWidth="1"/>
    <col min="14" max="16384" width="9.140625" style="271" customWidth="1"/>
  </cols>
  <sheetData>
    <row r="1" ht="12.75">
      <c r="B1" s="272" t="s">
        <v>412</v>
      </c>
    </row>
    <row r="2" ht="12.75">
      <c r="B2" s="272" t="s">
        <v>411</v>
      </c>
    </row>
    <row r="3" ht="12.75">
      <c r="B3" s="272"/>
    </row>
    <row r="4" spans="2:7" ht="15.75">
      <c r="B4" s="492" t="s">
        <v>439</v>
      </c>
      <c r="C4" s="492"/>
      <c r="D4" s="492"/>
      <c r="E4" s="492"/>
      <c r="F4" s="492"/>
      <c r="G4" s="492"/>
    </row>
    <row r="6" spans="1:7" ht="12.75">
      <c r="A6" s="493" t="s">
        <v>2</v>
      </c>
      <c r="B6" s="495" t="s">
        <v>66</v>
      </c>
      <c r="C6" s="493" t="s">
        <v>208</v>
      </c>
      <c r="D6" s="295" t="s">
        <v>209</v>
      </c>
      <c r="E6" s="493" t="s">
        <v>210</v>
      </c>
      <c r="F6" s="493" t="s">
        <v>211</v>
      </c>
      <c r="G6" s="295" t="s">
        <v>209</v>
      </c>
    </row>
    <row r="7" spans="1:9" ht="12.75">
      <c r="A7" s="494"/>
      <c r="B7" s="496"/>
      <c r="C7" s="494"/>
      <c r="D7" s="296">
        <v>40909</v>
      </c>
      <c r="E7" s="494"/>
      <c r="F7" s="494"/>
      <c r="G7" s="296">
        <v>41274</v>
      </c>
      <c r="H7" s="297"/>
      <c r="I7" s="297"/>
    </row>
    <row r="8" spans="1:9" ht="12.75">
      <c r="A8" s="298">
        <v>1</v>
      </c>
      <c r="B8" s="299" t="s">
        <v>24</v>
      </c>
      <c r="C8" s="298"/>
      <c r="D8" s="300"/>
      <c r="E8" s="300"/>
      <c r="F8" s="300"/>
      <c r="G8" s="300">
        <f aca="true" t="shared" si="0" ref="G8:G16">D8+E8-F8</f>
        <v>0</v>
      </c>
      <c r="H8" s="297"/>
      <c r="I8" s="297"/>
    </row>
    <row r="9" spans="1:9" ht="12.75">
      <c r="A9" s="298">
        <v>2</v>
      </c>
      <c r="B9" s="299" t="s">
        <v>224</v>
      </c>
      <c r="C9" s="298"/>
      <c r="D9" s="300"/>
      <c r="E9" s="300"/>
      <c r="F9" s="300"/>
      <c r="G9" s="300">
        <f t="shared" si="0"/>
        <v>0</v>
      </c>
      <c r="H9" s="301"/>
      <c r="I9" s="302"/>
    </row>
    <row r="10" spans="1:9" ht="12.75">
      <c r="A10" s="298">
        <v>3</v>
      </c>
      <c r="B10" s="299" t="s">
        <v>194</v>
      </c>
      <c r="C10" s="298"/>
      <c r="D10" s="300">
        <v>5164147</v>
      </c>
      <c r="E10" s="300"/>
      <c r="F10" s="300"/>
      <c r="G10" s="300">
        <f t="shared" si="0"/>
        <v>5164147</v>
      </c>
      <c r="H10" s="301"/>
      <c r="I10" s="302"/>
    </row>
    <row r="11" spans="1:9" ht="12.75">
      <c r="A11" s="298">
        <v>4</v>
      </c>
      <c r="B11" s="299" t="s">
        <v>225</v>
      </c>
      <c r="C11" s="298"/>
      <c r="D11" s="300"/>
      <c r="E11" s="300"/>
      <c r="F11" s="300"/>
      <c r="G11" s="300">
        <f t="shared" si="0"/>
        <v>0</v>
      </c>
      <c r="H11" s="538">
        <f>G10+G11</f>
        <v>5164147</v>
      </c>
      <c r="I11" s="302"/>
    </row>
    <row r="12" spans="1:9" ht="12.75">
      <c r="A12" s="298">
        <v>5</v>
      </c>
      <c r="B12" s="299" t="s">
        <v>318</v>
      </c>
      <c r="C12" s="298"/>
      <c r="D12" s="300"/>
      <c r="E12" s="303"/>
      <c r="F12" s="300"/>
      <c r="G12" s="300">
        <f t="shared" si="0"/>
        <v>0</v>
      </c>
      <c r="H12" s="301"/>
      <c r="I12" s="302"/>
    </row>
    <row r="13" spans="1:9" ht="12.75">
      <c r="A13" s="298">
        <v>1</v>
      </c>
      <c r="B13" s="299" t="s">
        <v>319</v>
      </c>
      <c r="C13" s="298"/>
      <c r="D13" s="300"/>
      <c r="E13" s="300"/>
      <c r="F13" s="300"/>
      <c r="G13" s="300">
        <f t="shared" si="0"/>
        <v>0</v>
      </c>
      <c r="H13" s="301"/>
      <c r="I13" s="302"/>
    </row>
    <row r="14" spans="1:9" ht="12.75">
      <c r="A14" s="298">
        <v>2</v>
      </c>
      <c r="B14" s="276"/>
      <c r="C14" s="298"/>
      <c r="D14" s="300"/>
      <c r="E14" s="300"/>
      <c r="F14" s="300"/>
      <c r="G14" s="300">
        <f t="shared" si="0"/>
        <v>0</v>
      </c>
      <c r="H14" s="297"/>
      <c r="I14" s="297"/>
    </row>
    <row r="15" spans="1:9" ht="12.75">
      <c r="A15" s="298">
        <v>3</v>
      </c>
      <c r="B15" s="276"/>
      <c r="C15" s="298"/>
      <c r="D15" s="300"/>
      <c r="E15" s="300"/>
      <c r="F15" s="300"/>
      <c r="G15" s="300">
        <f t="shared" si="0"/>
        <v>0</v>
      </c>
      <c r="H15" s="297"/>
      <c r="I15" s="297"/>
    </row>
    <row r="16" spans="1:9" ht="13.5" thickBot="1">
      <c r="A16" s="304">
        <v>4</v>
      </c>
      <c r="B16" s="285"/>
      <c r="C16" s="304"/>
      <c r="D16" s="305"/>
      <c r="E16" s="305"/>
      <c r="F16" s="305"/>
      <c r="G16" s="305">
        <f t="shared" si="0"/>
        <v>0</v>
      </c>
      <c r="H16" s="297"/>
      <c r="I16" s="297"/>
    </row>
    <row r="17" spans="1:9" ht="13.5" thickBot="1">
      <c r="A17" s="306"/>
      <c r="B17" s="307" t="s">
        <v>212</v>
      </c>
      <c r="C17" s="308"/>
      <c r="D17" s="309">
        <f>SUM(D8:D16)</f>
        <v>5164147</v>
      </c>
      <c r="E17" s="309">
        <f>SUM(E8:E16)</f>
        <v>0</v>
      </c>
      <c r="F17" s="309">
        <f>SUM(F8:F16)</f>
        <v>0</v>
      </c>
      <c r="G17" s="310">
        <f>SUM(G8:G16)</f>
        <v>5164147</v>
      </c>
      <c r="I17" s="311"/>
    </row>
    <row r="20" spans="2:9" ht="15.75">
      <c r="B20" s="492" t="s">
        <v>440</v>
      </c>
      <c r="C20" s="492"/>
      <c r="D20" s="492"/>
      <c r="E20" s="492"/>
      <c r="F20" s="492"/>
      <c r="G20" s="492"/>
      <c r="I20" s="311"/>
    </row>
    <row r="22" spans="1:7" ht="12.75">
      <c r="A22" s="493" t="s">
        <v>2</v>
      </c>
      <c r="B22" s="495" t="s">
        <v>66</v>
      </c>
      <c r="C22" s="493" t="s">
        <v>208</v>
      </c>
      <c r="D22" s="295" t="s">
        <v>209</v>
      </c>
      <c r="E22" s="493" t="s">
        <v>210</v>
      </c>
      <c r="F22" s="493" t="s">
        <v>211</v>
      </c>
      <c r="G22" s="295" t="s">
        <v>209</v>
      </c>
    </row>
    <row r="23" spans="1:7" ht="12.75">
      <c r="A23" s="494"/>
      <c r="B23" s="496"/>
      <c r="C23" s="494"/>
      <c r="D23" s="296">
        <v>40909</v>
      </c>
      <c r="E23" s="494"/>
      <c r="F23" s="494"/>
      <c r="G23" s="296">
        <v>41274</v>
      </c>
    </row>
    <row r="24" spans="1:7" ht="12.75">
      <c r="A24" s="298">
        <v>1</v>
      </c>
      <c r="B24" s="299" t="s">
        <v>24</v>
      </c>
      <c r="C24" s="298"/>
      <c r="D24" s="300">
        <v>0</v>
      </c>
      <c r="E24" s="300">
        <v>0</v>
      </c>
      <c r="F24" s="300"/>
      <c r="G24" s="300">
        <f aca="true" t="shared" si="1" ref="G24:G29">D24+E24</f>
        <v>0</v>
      </c>
    </row>
    <row r="25" spans="1:7" ht="12.75">
      <c r="A25" s="298">
        <v>2</v>
      </c>
      <c r="B25" s="299" t="s">
        <v>224</v>
      </c>
      <c r="C25" s="298"/>
      <c r="D25" s="300"/>
      <c r="E25" s="300"/>
      <c r="F25" s="300"/>
      <c r="G25" s="300">
        <f t="shared" si="1"/>
        <v>0</v>
      </c>
    </row>
    <row r="26" spans="1:7" ht="12.75">
      <c r="A26" s="298">
        <v>3</v>
      </c>
      <c r="B26" s="299" t="s">
        <v>320</v>
      </c>
      <c r="C26" s="298"/>
      <c r="D26" s="300">
        <v>3028685</v>
      </c>
      <c r="E26" s="312"/>
      <c r="F26" s="300"/>
      <c r="G26" s="300">
        <f t="shared" si="1"/>
        <v>3028685</v>
      </c>
    </row>
    <row r="27" spans="1:7" ht="12.75">
      <c r="A27" s="298">
        <v>4</v>
      </c>
      <c r="B27" s="299" t="s">
        <v>225</v>
      </c>
      <c r="C27" s="298"/>
      <c r="D27" s="300"/>
      <c r="E27" s="300"/>
      <c r="F27" s="300"/>
      <c r="G27" s="300">
        <f t="shared" si="1"/>
        <v>0</v>
      </c>
    </row>
    <row r="28" spans="1:7" ht="12.75">
      <c r="A28" s="298">
        <v>5</v>
      </c>
      <c r="B28" s="299" t="s">
        <v>318</v>
      </c>
      <c r="C28" s="298"/>
      <c r="D28" s="300"/>
      <c r="E28" s="312"/>
      <c r="F28" s="300"/>
      <c r="G28" s="300">
        <f t="shared" si="1"/>
        <v>0</v>
      </c>
    </row>
    <row r="29" spans="1:7" ht="12.75">
      <c r="A29" s="298">
        <v>1</v>
      </c>
      <c r="B29" s="299" t="s">
        <v>319</v>
      </c>
      <c r="C29" s="298"/>
      <c r="D29" s="300"/>
      <c r="E29" s="300"/>
      <c r="F29" s="300"/>
      <c r="G29" s="300">
        <f t="shared" si="1"/>
        <v>0</v>
      </c>
    </row>
    <row r="30" spans="1:7" ht="12.75">
      <c r="A30" s="298">
        <v>2</v>
      </c>
      <c r="B30" s="276"/>
      <c r="C30" s="298"/>
      <c r="D30" s="300"/>
      <c r="E30" s="300"/>
      <c r="F30" s="300"/>
      <c r="G30" s="300">
        <f>D30+E30-F30</f>
        <v>0</v>
      </c>
    </row>
    <row r="31" spans="1:7" ht="12.75">
      <c r="A31" s="298">
        <v>3</v>
      </c>
      <c r="B31" s="276"/>
      <c r="C31" s="298"/>
      <c r="D31" s="300"/>
      <c r="E31" s="300"/>
      <c r="F31" s="300"/>
      <c r="G31" s="300">
        <f>D31+E31-F31</f>
        <v>0</v>
      </c>
    </row>
    <row r="32" spans="1:7" ht="13.5" thickBot="1">
      <c r="A32" s="304">
        <v>4</v>
      </c>
      <c r="B32" s="285"/>
      <c r="C32" s="304"/>
      <c r="D32" s="305"/>
      <c r="E32" s="305"/>
      <c r="F32" s="305"/>
      <c r="G32" s="305">
        <f>D32+E32-F32</f>
        <v>0</v>
      </c>
    </row>
    <row r="33" spans="1:10" ht="13.5" thickBot="1">
      <c r="A33" s="306"/>
      <c r="B33" s="307" t="s">
        <v>212</v>
      </c>
      <c r="C33" s="308"/>
      <c r="D33" s="309">
        <f>SUM(D24:D32)</f>
        <v>3028685</v>
      </c>
      <c r="E33" s="309">
        <f>SUM(E24:E32)</f>
        <v>0</v>
      </c>
      <c r="F33" s="309">
        <f>SUM(F24:F32)</f>
        <v>0</v>
      </c>
      <c r="G33" s="310">
        <f>SUM(G24:G32)</f>
        <v>3028685</v>
      </c>
      <c r="H33" s="313"/>
      <c r="I33" s="311"/>
      <c r="J33" s="311"/>
    </row>
    <row r="34" spans="5:7" ht="12.75">
      <c r="E34" s="311"/>
      <c r="G34" s="313"/>
    </row>
    <row r="36" spans="2:7" ht="15.75">
      <c r="B36" s="492" t="s">
        <v>441</v>
      </c>
      <c r="C36" s="492"/>
      <c r="D36" s="492"/>
      <c r="E36" s="492"/>
      <c r="F36" s="492"/>
      <c r="G36" s="492"/>
    </row>
    <row r="38" spans="1:7" ht="12.75">
      <c r="A38" s="493" t="s">
        <v>2</v>
      </c>
      <c r="B38" s="495" t="s">
        <v>66</v>
      </c>
      <c r="C38" s="493" t="s">
        <v>208</v>
      </c>
      <c r="D38" s="295" t="s">
        <v>209</v>
      </c>
      <c r="E38" s="493" t="s">
        <v>210</v>
      </c>
      <c r="F38" s="493" t="s">
        <v>211</v>
      </c>
      <c r="G38" s="295" t="s">
        <v>209</v>
      </c>
    </row>
    <row r="39" spans="1:7" ht="12.75">
      <c r="A39" s="494"/>
      <c r="B39" s="496"/>
      <c r="C39" s="494"/>
      <c r="D39" s="296">
        <v>40909</v>
      </c>
      <c r="E39" s="494"/>
      <c r="F39" s="494"/>
      <c r="G39" s="296">
        <v>41274</v>
      </c>
    </row>
    <row r="40" spans="1:7" ht="12.75">
      <c r="A40" s="298">
        <v>1</v>
      </c>
      <c r="B40" s="314" t="s">
        <v>24</v>
      </c>
      <c r="C40" s="298"/>
      <c r="D40" s="300">
        <f>D8-D24</f>
        <v>0</v>
      </c>
      <c r="E40" s="300">
        <v>0</v>
      </c>
      <c r="F40" s="300">
        <v>0</v>
      </c>
      <c r="G40" s="300">
        <f>G8-G24</f>
        <v>0</v>
      </c>
    </row>
    <row r="41" spans="1:14" ht="12.75">
      <c r="A41" s="298">
        <v>2</v>
      </c>
      <c r="B41" s="299" t="s">
        <v>224</v>
      </c>
      <c r="C41" s="298"/>
      <c r="D41" s="300">
        <f aca="true" t="shared" si="2" ref="D41:D48">D9-D25</f>
        <v>0</v>
      </c>
      <c r="E41" s="300">
        <v>0</v>
      </c>
      <c r="F41" s="300">
        <v>0</v>
      </c>
      <c r="G41" s="300">
        <f aca="true" t="shared" si="3" ref="G41:G48">G9-G25</f>
        <v>0</v>
      </c>
      <c r="M41" s="297"/>
      <c r="N41" s="297"/>
    </row>
    <row r="42" spans="1:14" ht="12.75">
      <c r="A42" s="298">
        <v>3</v>
      </c>
      <c r="B42" s="299" t="s">
        <v>320</v>
      </c>
      <c r="C42" s="298"/>
      <c r="D42" s="300">
        <f t="shared" si="2"/>
        <v>2135462</v>
      </c>
      <c r="E42" s="300">
        <v>0</v>
      </c>
      <c r="F42" s="300">
        <v>0</v>
      </c>
      <c r="G42" s="300">
        <f>G10-G26</f>
        <v>2135462</v>
      </c>
      <c r="H42" s="311"/>
      <c r="M42" s="297"/>
      <c r="N42" s="297"/>
    </row>
    <row r="43" spans="1:14" ht="12.75">
      <c r="A43" s="298">
        <v>4</v>
      </c>
      <c r="B43" s="299" t="s">
        <v>225</v>
      </c>
      <c r="C43" s="298"/>
      <c r="D43" s="300">
        <f t="shared" si="2"/>
        <v>0</v>
      </c>
      <c r="E43" s="300">
        <v>0</v>
      </c>
      <c r="F43" s="300">
        <v>0</v>
      </c>
      <c r="G43" s="300">
        <f t="shared" si="3"/>
        <v>0</v>
      </c>
      <c r="M43" s="297"/>
      <c r="N43" s="297"/>
    </row>
    <row r="44" spans="1:14" ht="12.75">
      <c r="A44" s="298">
        <v>5</v>
      </c>
      <c r="B44" s="299" t="s">
        <v>318</v>
      </c>
      <c r="C44" s="298"/>
      <c r="D44" s="300">
        <f t="shared" si="2"/>
        <v>0</v>
      </c>
      <c r="E44" s="300">
        <v>0</v>
      </c>
      <c r="F44" s="300">
        <v>0</v>
      </c>
      <c r="G44" s="300">
        <f t="shared" si="3"/>
        <v>0</v>
      </c>
      <c r="M44" s="297"/>
      <c r="N44" s="297"/>
    </row>
    <row r="45" spans="1:14" ht="12.75">
      <c r="A45" s="298">
        <v>1</v>
      </c>
      <c r="B45" s="299" t="s">
        <v>319</v>
      </c>
      <c r="C45" s="298"/>
      <c r="D45" s="300">
        <f t="shared" si="2"/>
        <v>0</v>
      </c>
      <c r="E45" s="300">
        <v>0</v>
      </c>
      <c r="F45" s="300">
        <v>0</v>
      </c>
      <c r="G45" s="300">
        <f t="shared" si="3"/>
        <v>0</v>
      </c>
      <c r="M45" s="297"/>
      <c r="N45" s="297"/>
    </row>
    <row r="46" spans="1:14" ht="12.75">
      <c r="A46" s="298">
        <v>2</v>
      </c>
      <c r="B46" s="299"/>
      <c r="C46" s="298"/>
      <c r="D46" s="300">
        <f t="shared" si="2"/>
        <v>0</v>
      </c>
      <c r="E46" s="300">
        <v>0</v>
      </c>
      <c r="F46" s="300">
        <v>0</v>
      </c>
      <c r="G46" s="300">
        <f t="shared" si="3"/>
        <v>0</v>
      </c>
      <c r="M46" s="297"/>
      <c r="N46" s="297"/>
    </row>
    <row r="47" spans="1:14" ht="12.75">
      <c r="A47" s="298">
        <v>3</v>
      </c>
      <c r="B47" s="276"/>
      <c r="C47" s="298"/>
      <c r="D47" s="300">
        <f t="shared" si="2"/>
        <v>0</v>
      </c>
      <c r="E47" s="300">
        <v>0</v>
      </c>
      <c r="F47" s="300">
        <v>0</v>
      </c>
      <c r="G47" s="300">
        <f t="shared" si="3"/>
        <v>0</v>
      </c>
      <c r="M47" s="297"/>
      <c r="N47" s="297"/>
    </row>
    <row r="48" spans="1:14" ht="13.5" thickBot="1">
      <c r="A48" s="304">
        <v>4</v>
      </c>
      <c r="B48" s="285"/>
      <c r="C48" s="304"/>
      <c r="D48" s="300">
        <f t="shared" si="2"/>
        <v>0</v>
      </c>
      <c r="E48" s="300">
        <v>0</v>
      </c>
      <c r="F48" s="300">
        <v>0</v>
      </c>
      <c r="G48" s="300">
        <f t="shared" si="3"/>
        <v>0</v>
      </c>
      <c r="M48" s="297"/>
      <c r="N48" s="297"/>
    </row>
    <row r="49" spans="1:14" ht="13.5" thickBot="1">
      <c r="A49" s="306"/>
      <c r="B49" s="307" t="s">
        <v>212</v>
      </c>
      <c r="C49" s="308"/>
      <c r="D49" s="309">
        <f>SUM(D40:D48)</f>
        <v>2135462</v>
      </c>
      <c r="E49" s="309">
        <f>SUM(E40:E48)</f>
        <v>0</v>
      </c>
      <c r="F49" s="309">
        <f>SUM(F40:F48)</f>
        <v>0</v>
      </c>
      <c r="G49" s="310">
        <f>SUM(G40:G48)</f>
        <v>2135462</v>
      </c>
      <c r="I49" s="313">
        <f>G49-'Aktivet '!G35</f>
        <v>0.39999999990686774</v>
      </c>
      <c r="J49" s="311"/>
      <c r="M49" s="315"/>
      <c r="N49" s="297"/>
    </row>
    <row r="50" spans="6:10" s="297" customFormat="1" ht="12.75">
      <c r="F50" s="302"/>
      <c r="G50" s="316"/>
      <c r="H50" s="302"/>
      <c r="J50" s="302"/>
    </row>
    <row r="51" spans="5:14" ht="15.75">
      <c r="E51" s="489" t="s">
        <v>213</v>
      </c>
      <c r="F51" s="489"/>
      <c r="G51" s="489"/>
      <c r="M51" s="297"/>
      <c r="N51" s="297"/>
    </row>
    <row r="52" spans="5:7" ht="12.75">
      <c r="E52" s="490" t="s">
        <v>413</v>
      </c>
      <c r="F52" s="491"/>
      <c r="G52" s="491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1:G51"/>
    <mergeCell ref="E52:G52"/>
    <mergeCell ref="B36:G36"/>
    <mergeCell ref="A38:A39"/>
    <mergeCell ref="B38:B39"/>
    <mergeCell ref="C38:C39"/>
    <mergeCell ref="E38:E39"/>
    <mergeCell ref="F38:F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2013-03-08T12:39:38Z</cp:lastPrinted>
  <dcterms:created xsi:type="dcterms:W3CDTF">2002-02-16T18:16:52Z</dcterms:created>
  <dcterms:modified xsi:type="dcterms:W3CDTF">2013-07-15T09:23:37Z</dcterms:modified>
  <cp:category/>
  <cp:version/>
  <cp:contentType/>
  <cp:contentStatus/>
</cp:coreProperties>
</file>